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minov\Desktop\Products Base\Проактивни документи\Предлог Завршна сметка 2023 година\"/>
    </mc:Choice>
  </mc:AlternateContent>
  <bookViews>
    <workbookView xWindow="0" yWindow="0" windowWidth="28800" windowHeight="12180" activeTab="5"/>
  </bookViews>
  <sheets>
    <sheet name="Консолидиран Буџет " sheetId="1" r:id="rId1"/>
    <sheet name="Економска клас." sheetId="2" r:id="rId2"/>
    <sheet name="Организациона клас." sheetId="3" r:id="rId3"/>
    <sheet name="Функционална клас." sheetId="4" r:id="rId4"/>
    <sheet name="Владини прог." sheetId="5" r:id="rId5"/>
    <sheet name="Развојни потпрог." sheetId="6" r:id="rId6"/>
    <sheet name="01001" sheetId="7" r:id="rId7"/>
    <sheet name="02001" sheetId="8" r:id="rId8"/>
    <sheet name="02002" sheetId="54" r:id="rId9"/>
    <sheet name="02004" sheetId="9" r:id="rId10"/>
    <sheet name="04001" sheetId="10" r:id="rId11"/>
    <sheet name="04002" sheetId="11" r:id="rId12"/>
    <sheet name="04006" sheetId="12" r:id="rId13"/>
    <sheet name="04009" sheetId="13" r:id="rId14"/>
    <sheet name="04010" sheetId="14" r:id="rId15"/>
    <sheet name="05001" sheetId="15" r:id="rId16"/>
    <sheet name="05003" sheetId="16" r:id="rId17"/>
    <sheet name="05004" sheetId="17" r:id="rId18"/>
    <sheet name="06001" sheetId="18" r:id="rId19"/>
    <sheet name="07001" sheetId="19" r:id="rId20"/>
    <sheet name="07002" sheetId="20" r:id="rId21"/>
    <sheet name="08001" sheetId="21" r:id="rId22"/>
    <sheet name="09001" sheetId="22" r:id="rId23"/>
    <sheet name="09002" sheetId="23" r:id="rId24"/>
    <sheet name="09003" sheetId="24" r:id="rId25"/>
    <sheet name="09004" sheetId="25" r:id="rId26"/>
    <sheet name="09005" sheetId="26" r:id="rId27"/>
    <sheet name="09007" sheetId="30" r:id="rId28"/>
    <sheet name="10001" sheetId="31" r:id="rId29"/>
    <sheet name="10004" sheetId="32" r:id="rId30"/>
    <sheet name="12101" sheetId="34" r:id="rId31"/>
    <sheet name="13001" sheetId="35" r:id="rId32"/>
    <sheet name="14001" sheetId="27" r:id="rId33"/>
    <sheet name="14004" sheetId="28" r:id="rId34"/>
    <sheet name="15001" sheetId="29" r:id="rId35"/>
    <sheet name="16001" sheetId="36" r:id="rId36"/>
    <sheet name="16002" sheetId="37" r:id="rId37"/>
    <sheet name="16003" sheetId="38" r:id="rId38"/>
    <sheet name="16101" sheetId="39" r:id="rId39"/>
    <sheet name="17001" sheetId="45" r:id="rId40"/>
    <sheet name="18001" sheetId="41" r:id="rId41"/>
    <sheet name="18010" sheetId="42" r:id="rId42"/>
    <sheet name="19001" sheetId="43" r:id="rId43"/>
    <sheet name="19101" sheetId="44" r:id="rId44"/>
    <sheet name="21001" sheetId="57" r:id="rId45"/>
    <sheet name="26001" sheetId="48" r:id="rId46"/>
    <sheet name="22001" sheetId="58" r:id="rId47"/>
    <sheet name="28001" sheetId="49" r:id="rId48"/>
    <sheet name="29010" sheetId="50" r:id="rId49"/>
    <sheet name="31010" sheetId="51" r:id="rId50"/>
    <sheet name="31101" sheetId="53" r:id="rId5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36" l="1"/>
  <c r="L30" i="36"/>
  <c r="K30" i="36"/>
  <c r="K102" i="4" l="1"/>
  <c r="K101" i="4"/>
  <c r="L102" i="4"/>
  <c r="L101" i="4"/>
  <c r="M102" i="4"/>
  <c r="M101" i="4"/>
  <c r="M111" i="4"/>
  <c r="N111" i="4"/>
  <c r="M112" i="4"/>
  <c r="N112" i="4"/>
  <c r="M105" i="4"/>
  <c r="N105" i="4"/>
  <c r="M106" i="4"/>
  <c r="N106" i="4"/>
  <c r="M107" i="4"/>
  <c r="N107" i="4"/>
  <c r="M108" i="4"/>
  <c r="N108" i="4"/>
  <c r="M109" i="4"/>
  <c r="N109" i="4"/>
  <c r="N110" i="4"/>
  <c r="M110" i="4"/>
  <c r="J106" i="4"/>
  <c r="K106" i="4"/>
  <c r="L106" i="4"/>
  <c r="J107" i="4"/>
  <c r="K107" i="4"/>
  <c r="L107" i="4"/>
  <c r="J108" i="4"/>
  <c r="K108" i="4"/>
  <c r="L108" i="4"/>
  <c r="J109" i="4"/>
  <c r="K109" i="4"/>
  <c r="L109" i="4"/>
  <c r="J110" i="4"/>
  <c r="K110" i="4"/>
  <c r="L110" i="4"/>
  <c r="J111" i="4"/>
  <c r="K111" i="4"/>
  <c r="L111" i="4"/>
  <c r="J112" i="4"/>
  <c r="K112" i="4"/>
  <c r="L112" i="4"/>
  <c r="L105" i="4"/>
  <c r="K105" i="4"/>
  <c r="J105" i="4"/>
  <c r="L87" i="4"/>
  <c r="K87" i="4"/>
  <c r="M93" i="4"/>
  <c r="M92" i="4"/>
  <c r="L92" i="4"/>
  <c r="L93" i="4"/>
  <c r="K93" i="4"/>
  <c r="K92" i="4"/>
  <c r="L90" i="4"/>
  <c r="K90" i="4"/>
  <c r="J90" i="4"/>
  <c r="J87" i="4"/>
  <c r="M217" i="6" l="1"/>
  <c r="M218" i="6"/>
  <c r="M219" i="6"/>
  <c r="M220" i="6"/>
  <c r="M221" i="6"/>
  <c r="M216" i="6"/>
  <c r="J227" i="6"/>
  <c r="J228" i="6"/>
  <c r="J229" i="6"/>
  <c r="J230" i="6"/>
  <c r="J231" i="6"/>
  <c r="H227" i="6"/>
  <c r="H228" i="6"/>
  <c r="H229" i="6"/>
  <c r="H230" i="6"/>
  <c r="H231" i="6"/>
  <c r="F227" i="6"/>
  <c r="F228" i="6"/>
  <c r="F229" i="6"/>
  <c r="F230" i="6"/>
  <c r="F231" i="6"/>
  <c r="D227" i="6"/>
  <c r="D228" i="6"/>
  <c r="D229" i="6"/>
  <c r="D230" i="6"/>
  <c r="D231" i="6"/>
  <c r="K228" i="6"/>
  <c r="K229" i="6"/>
  <c r="K230" i="6"/>
  <c r="K231" i="6"/>
  <c r="K227" i="6"/>
  <c r="G227" i="6"/>
  <c r="I227" i="6"/>
  <c r="G228" i="6"/>
  <c r="I228" i="6"/>
  <c r="G229" i="6"/>
  <c r="I229" i="6"/>
  <c r="G230" i="6"/>
  <c r="I230" i="6"/>
  <c r="G231" i="6"/>
  <c r="I231" i="6"/>
  <c r="E227" i="6"/>
  <c r="E231" i="6"/>
  <c r="E228" i="6"/>
  <c r="E229" i="6"/>
  <c r="E230" i="6"/>
  <c r="J60" i="5" l="1"/>
  <c r="K67" i="5"/>
  <c r="L67" i="5"/>
  <c r="M67" i="5"/>
  <c r="K68" i="5"/>
  <c r="L68" i="5"/>
  <c r="M68" i="5"/>
  <c r="K69" i="5"/>
  <c r="L69" i="5"/>
  <c r="M69" i="5"/>
  <c r="K70" i="5"/>
  <c r="L70" i="5"/>
  <c r="M70" i="5"/>
  <c r="K71" i="5"/>
  <c r="L71" i="5"/>
  <c r="M71" i="5"/>
  <c r="K72" i="5"/>
  <c r="L72" i="5"/>
  <c r="M72" i="5"/>
  <c r="K73" i="5"/>
  <c r="L73" i="5"/>
  <c r="M73" i="5"/>
  <c r="K74" i="5"/>
  <c r="L74" i="5"/>
  <c r="M74" i="5"/>
  <c r="K75" i="5"/>
  <c r="L75" i="5"/>
  <c r="M75" i="5"/>
  <c r="K76" i="5"/>
  <c r="L76" i="5"/>
  <c r="M76" i="5"/>
  <c r="K77" i="5"/>
  <c r="L77" i="5"/>
  <c r="M77" i="5"/>
  <c r="M66" i="5"/>
  <c r="L66" i="5"/>
  <c r="K66" i="5"/>
  <c r="K217" i="6"/>
  <c r="L217" i="6"/>
  <c r="K218" i="6"/>
  <c r="L218" i="6"/>
  <c r="K219" i="6"/>
  <c r="L219" i="6"/>
  <c r="K220" i="6"/>
  <c r="L220" i="6"/>
  <c r="K221" i="6"/>
  <c r="L221" i="6"/>
  <c r="L216" i="6"/>
  <c r="K216" i="6"/>
  <c r="J217" i="6"/>
  <c r="J218" i="6"/>
  <c r="J219" i="6"/>
  <c r="J220" i="6"/>
  <c r="J221" i="6"/>
  <c r="J216" i="6"/>
  <c r="J80" i="4"/>
  <c r="K80" i="4"/>
  <c r="L80" i="4"/>
  <c r="J81" i="4"/>
  <c r="K81" i="4"/>
  <c r="L81" i="4"/>
  <c r="J82" i="4"/>
  <c r="K82" i="4"/>
  <c r="L82" i="4"/>
  <c r="J83" i="4"/>
  <c r="K83" i="4"/>
  <c r="L83" i="4"/>
  <c r="J84" i="4"/>
  <c r="K84" i="4"/>
  <c r="L84" i="4"/>
  <c r="J85" i="4"/>
  <c r="K85" i="4"/>
  <c r="L85" i="4"/>
  <c r="J86" i="4"/>
  <c r="K86" i="4"/>
  <c r="L86" i="4"/>
  <c r="J88" i="4"/>
  <c r="K88" i="4"/>
  <c r="L88" i="4"/>
  <c r="L79" i="4"/>
  <c r="K79" i="4"/>
  <c r="J79" i="4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" i="2"/>
  <c r="L5" i="2"/>
  <c r="L6" i="2"/>
  <c r="M6" i="2"/>
  <c r="L7" i="2"/>
  <c r="M7" i="2"/>
  <c r="L8" i="2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L26" i="2"/>
  <c r="M26" i="2"/>
  <c r="L27" i="2"/>
  <c r="M27" i="2"/>
  <c r="L28" i="2"/>
  <c r="M28" i="2"/>
  <c r="L29" i="2"/>
  <c r="M29" i="2"/>
  <c r="L30" i="2"/>
  <c r="M30" i="2"/>
  <c r="L31" i="2"/>
  <c r="M31" i="2"/>
  <c r="L32" i="2"/>
  <c r="M32" i="2"/>
  <c r="L33" i="2"/>
  <c r="M33" i="2"/>
  <c r="L34" i="2"/>
  <c r="M34" i="2"/>
  <c r="L35" i="2"/>
  <c r="M35" i="2"/>
  <c r="L36" i="2"/>
  <c r="M36" i="2"/>
  <c r="L37" i="2"/>
  <c r="M37" i="2"/>
  <c r="L38" i="2"/>
  <c r="M38" i="2"/>
  <c r="L39" i="2"/>
  <c r="M39" i="2"/>
  <c r="L40" i="2"/>
  <c r="M40" i="2"/>
  <c r="L41" i="2"/>
  <c r="M41" i="2"/>
  <c r="L42" i="2"/>
  <c r="M42" i="2"/>
  <c r="L43" i="2"/>
  <c r="M43" i="2"/>
  <c r="L44" i="2"/>
  <c r="M44" i="2"/>
  <c r="L45" i="2"/>
  <c r="M45" i="2"/>
  <c r="L46" i="2"/>
  <c r="M46" i="2"/>
  <c r="L47" i="2"/>
  <c r="M47" i="2"/>
  <c r="L48" i="2"/>
  <c r="M48" i="2"/>
  <c r="L49" i="2"/>
  <c r="M49" i="2"/>
  <c r="L50" i="2"/>
  <c r="M50" i="2"/>
  <c r="L51" i="2"/>
  <c r="M51" i="2"/>
  <c r="M5" i="2"/>
  <c r="E6" i="36"/>
  <c r="F6" i="36"/>
  <c r="G6" i="36"/>
  <c r="H6" i="36"/>
  <c r="I6" i="36"/>
  <c r="J6" i="36"/>
  <c r="F54" i="36"/>
  <c r="G54" i="36"/>
  <c r="H54" i="36"/>
  <c r="I54" i="36"/>
  <c r="J54" i="36"/>
  <c r="E54" i="36"/>
  <c r="I94" i="36"/>
  <c r="J94" i="36"/>
  <c r="I56" i="36"/>
  <c r="J56" i="36"/>
  <c r="I7" i="36"/>
  <c r="J7" i="36"/>
  <c r="I75" i="29" l="1"/>
  <c r="J75" i="29"/>
  <c r="J76" i="29" s="1"/>
  <c r="E6" i="29"/>
  <c r="F6" i="29"/>
  <c r="G6" i="29"/>
  <c r="H6" i="29"/>
  <c r="E9" i="29"/>
  <c r="F9" i="29"/>
  <c r="G9" i="29"/>
  <c r="H9" i="29"/>
  <c r="I9" i="29"/>
  <c r="J9" i="29"/>
  <c r="E7" i="29"/>
  <c r="F7" i="29"/>
  <c r="G7" i="29"/>
  <c r="H7" i="29"/>
  <c r="I7" i="29"/>
  <c r="J7" i="29"/>
  <c r="E5" i="27"/>
  <c r="F5" i="27"/>
  <c r="G5" i="27"/>
  <c r="H5" i="27"/>
  <c r="J43" i="35"/>
  <c r="E6" i="35"/>
  <c r="F6" i="35"/>
  <c r="G6" i="35"/>
  <c r="H6" i="35"/>
  <c r="I44" i="34"/>
  <c r="I45" i="34"/>
  <c r="E6" i="34"/>
  <c r="F6" i="34"/>
  <c r="F5" i="31"/>
  <c r="G5" i="31"/>
  <c r="H5" i="31"/>
  <c r="I5" i="31"/>
  <c r="J5" i="31"/>
  <c r="E5" i="31"/>
  <c r="E30" i="31"/>
  <c r="F30" i="31"/>
  <c r="G30" i="31"/>
  <c r="H30" i="31"/>
  <c r="I30" i="31"/>
  <c r="J30" i="31"/>
  <c r="I60" i="31"/>
  <c r="F25" i="26"/>
  <c r="G25" i="26"/>
  <c r="H25" i="26"/>
  <c r="I25" i="26"/>
  <c r="J25" i="26"/>
  <c r="K25" i="26"/>
  <c r="I43" i="23"/>
  <c r="J43" i="23"/>
  <c r="I44" i="23"/>
  <c r="J44" i="23"/>
  <c r="E6" i="22"/>
  <c r="F6" i="22"/>
  <c r="G6" i="22"/>
  <c r="H6" i="22"/>
  <c r="G41" i="21"/>
  <c r="H41" i="21"/>
  <c r="I41" i="21"/>
  <c r="J41" i="21"/>
  <c r="G42" i="21"/>
  <c r="H42" i="21"/>
  <c r="I42" i="21"/>
  <c r="J42" i="21"/>
  <c r="E4" i="21"/>
  <c r="F4" i="21"/>
  <c r="G4" i="21"/>
  <c r="H4" i="21"/>
  <c r="E5" i="19"/>
  <c r="F5" i="19"/>
  <c r="G5" i="19"/>
  <c r="H5" i="19"/>
  <c r="E22" i="18"/>
  <c r="F22" i="18"/>
  <c r="G22" i="18"/>
  <c r="H22" i="18"/>
  <c r="I22" i="18"/>
  <c r="J22" i="18"/>
  <c r="I42" i="18"/>
  <c r="I43" i="18" s="1"/>
  <c r="J42" i="18"/>
  <c r="J43" i="18" s="1"/>
  <c r="E6" i="18"/>
  <c r="F6" i="18"/>
  <c r="G6" i="18"/>
  <c r="H6" i="18"/>
  <c r="E6" i="15"/>
  <c r="F6" i="15"/>
  <c r="G6" i="15"/>
  <c r="H6" i="15"/>
  <c r="I6" i="15"/>
  <c r="J6" i="15"/>
  <c r="E6" i="14"/>
  <c r="F6" i="14"/>
  <c r="G6" i="14"/>
  <c r="H6" i="14"/>
  <c r="I24" i="12"/>
  <c r="J24" i="12"/>
  <c r="E5" i="11"/>
  <c r="F5" i="11"/>
  <c r="G5" i="11"/>
  <c r="H5" i="11"/>
  <c r="I5" i="11"/>
  <c r="J5" i="11"/>
  <c r="J38" i="11"/>
  <c r="I38" i="11"/>
  <c r="I39" i="11" s="1"/>
  <c r="E6" i="10"/>
  <c r="F6" i="10"/>
  <c r="G6" i="10"/>
  <c r="H6" i="10"/>
  <c r="J6" i="10"/>
  <c r="I6" i="10"/>
  <c r="I28" i="10"/>
  <c r="J28" i="10"/>
  <c r="E5" i="8"/>
  <c r="F5" i="8"/>
  <c r="G5" i="8"/>
  <c r="H5" i="8"/>
  <c r="I5" i="8"/>
  <c r="J5" i="8"/>
  <c r="I28" i="7"/>
  <c r="I29" i="7" s="1"/>
  <c r="I29" i="13"/>
  <c r="J29" i="13"/>
  <c r="E4" i="24"/>
  <c r="F4" i="24"/>
  <c r="G4" i="24"/>
  <c r="H4" i="24"/>
  <c r="I4" i="24"/>
  <c r="E5" i="24"/>
  <c r="F5" i="24"/>
  <c r="G5" i="24"/>
  <c r="H5" i="24"/>
  <c r="I5" i="24"/>
  <c r="J33" i="25"/>
  <c r="F38" i="37"/>
  <c r="G38" i="37"/>
  <c r="H38" i="37"/>
  <c r="I38" i="37"/>
  <c r="J38" i="37"/>
  <c r="F39" i="37"/>
  <c r="G39" i="37"/>
  <c r="I39" i="37"/>
  <c r="J39" i="37"/>
  <c r="E39" i="37"/>
  <c r="E38" i="37"/>
  <c r="F4" i="37"/>
  <c r="G4" i="37"/>
  <c r="I4" i="37"/>
  <c r="J4" i="37"/>
  <c r="E4" i="37"/>
  <c r="F42" i="57"/>
  <c r="F43" i="57" s="1"/>
  <c r="G42" i="57"/>
  <c r="H42" i="57"/>
  <c r="I42" i="57"/>
  <c r="J42" i="57"/>
  <c r="G43" i="57"/>
  <c r="H43" i="57"/>
  <c r="I43" i="57"/>
  <c r="J43" i="57"/>
  <c r="E42" i="57"/>
  <c r="F30" i="53"/>
  <c r="F31" i="53" s="1"/>
  <c r="G30" i="53"/>
  <c r="G31" i="53" s="1"/>
  <c r="H30" i="53"/>
  <c r="I30" i="53"/>
  <c r="J30" i="53"/>
  <c r="H31" i="53"/>
  <c r="I31" i="53"/>
  <c r="J31" i="53"/>
  <c r="E31" i="53"/>
  <c r="E30" i="53"/>
  <c r="F4" i="53"/>
  <c r="G4" i="53"/>
  <c r="H4" i="53"/>
  <c r="I4" i="53"/>
  <c r="J4" i="53"/>
  <c r="E4" i="53"/>
  <c r="E5" i="53"/>
  <c r="F5" i="53"/>
  <c r="G5" i="53"/>
  <c r="H5" i="53"/>
  <c r="I5" i="53"/>
  <c r="J5" i="53"/>
  <c r="E12" i="53"/>
  <c r="F12" i="53"/>
  <c r="G12" i="53"/>
  <c r="H12" i="53"/>
  <c r="I12" i="53"/>
  <c r="J12" i="53"/>
  <c r="E16" i="53"/>
  <c r="F16" i="53"/>
  <c r="G16" i="53"/>
  <c r="H16" i="53"/>
  <c r="I16" i="53"/>
  <c r="J16" i="53"/>
  <c r="E23" i="53"/>
  <c r="F23" i="53"/>
  <c r="G23" i="53"/>
  <c r="H23" i="53"/>
  <c r="I23" i="53"/>
  <c r="J23" i="53"/>
  <c r="E25" i="53"/>
  <c r="F25" i="53"/>
  <c r="G25" i="53"/>
  <c r="H25" i="53"/>
  <c r="I25" i="53"/>
  <c r="J25" i="53"/>
  <c r="E32" i="41"/>
  <c r="F32" i="41"/>
  <c r="G32" i="41"/>
  <c r="H32" i="41"/>
  <c r="I32" i="41"/>
  <c r="J32" i="41"/>
  <c r="E29" i="41"/>
  <c r="F29" i="41"/>
  <c r="G29" i="41"/>
  <c r="H29" i="41"/>
  <c r="I29" i="41"/>
  <c r="J29" i="41"/>
  <c r="E22" i="41"/>
  <c r="F22" i="41"/>
  <c r="G22" i="41"/>
  <c r="H22" i="41"/>
  <c r="I22" i="41"/>
  <c r="J22" i="41"/>
  <c r="E18" i="41"/>
  <c r="F18" i="41"/>
  <c r="G18" i="41"/>
  <c r="H18" i="41"/>
  <c r="I18" i="41"/>
  <c r="J18" i="41"/>
  <c r="E13" i="41"/>
  <c r="F13" i="41"/>
  <c r="G13" i="41"/>
  <c r="H13" i="41"/>
  <c r="I13" i="41"/>
  <c r="J13" i="41"/>
  <c r="E15" i="41"/>
  <c r="F15" i="41"/>
  <c r="G15" i="41"/>
  <c r="H15" i="41"/>
  <c r="I15" i="41"/>
  <c r="J15" i="41"/>
  <c r="E8" i="41"/>
  <c r="F8" i="41"/>
  <c r="G8" i="41"/>
  <c r="H8" i="41"/>
  <c r="I8" i="41"/>
  <c r="J8" i="41"/>
  <c r="E5" i="41"/>
  <c r="F5" i="41"/>
  <c r="G5" i="41"/>
  <c r="H5" i="41"/>
  <c r="I5" i="41"/>
  <c r="J5" i="41"/>
  <c r="J39" i="11" l="1"/>
  <c r="J6" i="45"/>
  <c r="K6" i="45"/>
  <c r="F17" i="45"/>
  <c r="G17" i="45"/>
  <c r="H17" i="45"/>
  <c r="I17" i="45"/>
  <c r="J17" i="45"/>
  <c r="K17" i="45"/>
  <c r="F21" i="45"/>
  <c r="G21" i="45"/>
  <c r="H21" i="45"/>
  <c r="I21" i="45"/>
  <c r="J21" i="45"/>
  <c r="K21" i="45"/>
  <c r="F28" i="45"/>
  <c r="G28" i="45"/>
  <c r="H28" i="45"/>
  <c r="I28" i="45"/>
  <c r="J28" i="45"/>
  <c r="K28" i="45"/>
  <c r="F32" i="45"/>
  <c r="G32" i="45"/>
  <c r="H32" i="45"/>
  <c r="I32" i="45"/>
  <c r="J32" i="45"/>
  <c r="K32" i="45"/>
  <c r="F7" i="45"/>
  <c r="G7" i="45"/>
  <c r="H7" i="45"/>
  <c r="I7" i="45"/>
  <c r="J7" i="45"/>
  <c r="K7" i="45"/>
  <c r="F9" i="45"/>
  <c r="G9" i="45"/>
  <c r="H9" i="45"/>
  <c r="I9" i="45"/>
  <c r="J9" i="45"/>
  <c r="K9" i="45"/>
  <c r="F11" i="45"/>
  <c r="G11" i="45"/>
  <c r="H11" i="45"/>
  <c r="I11" i="45"/>
  <c r="J11" i="45"/>
  <c r="K11" i="45"/>
  <c r="F13" i="45"/>
  <c r="G13" i="45"/>
  <c r="H13" i="45"/>
  <c r="I13" i="45"/>
  <c r="J13" i="45"/>
  <c r="K13" i="45"/>
  <c r="I28" i="39"/>
  <c r="J28" i="39"/>
  <c r="I24" i="39"/>
  <c r="J24" i="39"/>
  <c r="I17" i="39"/>
  <c r="J17" i="39"/>
  <c r="I13" i="39"/>
  <c r="J13" i="39"/>
  <c r="I10" i="39"/>
  <c r="J10" i="39"/>
  <c r="I8" i="39"/>
  <c r="J8" i="39"/>
  <c r="I5" i="39"/>
  <c r="J5" i="39"/>
  <c r="I23" i="38"/>
  <c r="J23" i="38"/>
  <c r="I21" i="38"/>
  <c r="J21" i="38"/>
  <c r="I13" i="38"/>
  <c r="J13" i="38"/>
  <c r="I9" i="38"/>
  <c r="J9" i="38"/>
  <c r="I6" i="38"/>
  <c r="I5" i="38" s="1"/>
  <c r="J6" i="38"/>
  <c r="J5" i="38" s="1"/>
  <c r="J27" i="38" l="1"/>
  <c r="J28" i="38" s="1"/>
  <c r="I27" i="38"/>
  <c r="I28" i="38" s="1"/>
  <c r="J34" i="39"/>
  <c r="J4" i="39"/>
  <c r="I34" i="39"/>
  <c r="I4" i="39"/>
  <c r="I20" i="37"/>
  <c r="J20" i="37"/>
  <c r="I24" i="37"/>
  <c r="J24" i="37"/>
  <c r="I31" i="37"/>
  <c r="J31" i="37"/>
  <c r="I33" i="37"/>
  <c r="J33" i="37"/>
  <c r="I5" i="37"/>
  <c r="J5" i="37"/>
  <c r="I8" i="37"/>
  <c r="J8" i="37"/>
  <c r="I13" i="37"/>
  <c r="J13" i="37"/>
  <c r="I17" i="37"/>
  <c r="J17" i="37"/>
  <c r="E85" i="36"/>
  <c r="F85" i="36"/>
  <c r="G85" i="36"/>
  <c r="H85" i="36"/>
  <c r="I85" i="36"/>
  <c r="J85" i="36"/>
  <c r="E94" i="36"/>
  <c r="E95" i="36"/>
  <c r="E82" i="36"/>
  <c r="F82" i="36"/>
  <c r="G82" i="36"/>
  <c r="H82" i="36"/>
  <c r="I82" i="36"/>
  <c r="J82" i="36"/>
  <c r="E79" i="36"/>
  <c r="F79" i="36"/>
  <c r="G79" i="36"/>
  <c r="H79" i="36"/>
  <c r="I79" i="36"/>
  <c r="J79" i="36"/>
  <c r="E71" i="36"/>
  <c r="F71" i="36"/>
  <c r="G71" i="36"/>
  <c r="H71" i="36"/>
  <c r="I71" i="36"/>
  <c r="J71" i="36"/>
  <c r="E67" i="36"/>
  <c r="F67" i="36"/>
  <c r="G67" i="36"/>
  <c r="H67" i="36"/>
  <c r="I67" i="36"/>
  <c r="J67" i="36"/>
  <c r="E50" i="36"/>
  <c r="F50" i="36"/>
  <c r="G50" i="36"/>
  <c r="H50" i="36"/>
  <c r="I50" i="36"/>
  <c r="J50" i="36"/>
  <c r="E52" i="36"/>
  <c r="F52" i="36"/>
  <c r="G52" i="36"/>
  <c r="H52" i="36"/>
  <c r="I52" i="36"/>
  <c r="J52" i="36"/>
  <c r="E48" i="36"/>
  <c r="F48" i="36"/>
  <c r="G48" i="36"/>
  <c r="H48" i="36"/>
  <c r="I48" i="36"/>
  <c r="J48" i="36"/>
  <c r="E43" i="36"/>
  <c r="F43" i="36"/>
  <c r="G43" i="36"/>
  <c r="H43" i="36"/>
  <c r="I43" i="36"/>
  <c r="J43" i="36"/>
  <c r="E41" i="36"/>
  <c r="F41" i="36"/>
  <c r="G41" i="36"/>
  <c r="H41" i="36"/>
  <c r="I41" i="36"/>
  <c r="J41" i="36"/>
  <c r="E39" i="36"/>
  <c r="F39" i="36"/>
  <c r="G39" i="36"/>
  <c r="H39" i="36"/>
  <c r="I39" i="36"/>
  <c r="J39" i="36"/>
  <c r="E28" i="36"/>
  <c r="F28" i="36"/>
  <c r="G28" i="36"/>
  <c r="H28" i="36"/>
  <c r="I28" i="36"/>
  <c r="J28" i="36"/>
  <c r="E21" i="36"/>
  <c r="F21" i="36"/>
  <c r="G21" i="36"/>
  <c r="H21" i="36"/>
  <c r="I21" i="36"/>
  <c r="J21" i="36"/>
  <c r="E15" i="36"/>
  <c r="F15" i="36"/>
  <c r="G15" i="36"/>
  <c r="H15" i="36"/>
  <c r="I15" i="36"/>
  <c r="J15" i="36"/>
  <c r="E68" i="29"/>
  <c r="F68" i="29"/>
  <c r="G68" i="29"/>
  <c r="H68" i="29"/>
  <c r="I68" i="29"/>
  <c r="J68" i="29"/>
  <c r="E66" i="29"/>
  <c r="F66" i="29"/>
  <c r="G66" i="29"/>
  <c r="H66" i="29"/>
  <c r="I66" i="29"/>
  <c r="J66" i="29"/>
  <c r="E62" i="29"/>
  <c r="F62" i="29"/>
  <c r="G62" i="29"/>
  <c r="H62" i="29"/>
  <c r="I62" i="29"/>
  <c r="J62" i="29"/>
  <c r="E60" i="29"/>
  <c r="F60" i="29"/>
  <c r="G60" i="29"/>
  <c r="H60" i="29"/>
  <c r="I60" i="29"/>
  <c r="J60" i="29"/>
  <c r="E56" i="29"/>
  <c r="F56" i="29"/>
  <c r="G56" i="29"/>
  <c r="H56" i="29"/>
  <c r="I56" i="29"/>
  <c r="J56" i="29"/>
  <c r="E44" i="29"/>
  <c r="F44" i="29"/>
  <c r="G44" i="29"/>
  <c r="H44" i="29"/>
  <c r="I44" i="29"/>
  <c r="J44" i="29"/>
  <c r="E48" i="29"/>
  <c r="F48" i="29"/>
  <c r="G48" i="29"/>
  <c r="H48" i="29"/>
  <c r="I48" i="29"/>
  <c r="J48" i="29"/>
  <c r="E41" i="29"/>
  <c r="F41" i="29"/>
  <c r="G41" i="29"/>
  <c r="H41" i="29"/>
  <c r="I41" i="29"/>
  <c r="J41" i="29"/>
  <c r="E39" i="29"/>
  <c r="F39" i="29"/>
  <c r="G39" i="29"/>
  <c r="H39" i="29"/>
  <c r="I39" i="29"/>
  <c r="J39" i="29"/>
  <c r="E37" i="29"/>
  <c r="F37" i="29"/>
  <c r="G37" i="29"/>
  <c r="H37" i="29"/>
  <c r="I37" i="29"/>
  <c r="J37" i="29"/>
  <c r="E34" i="29"/>
  <c r="F34" i="29"/>
  <c r="G34" i="29"/>
  <c r="H34" i="29"/>
  <c r="I34" i="29"/>
  <c r="J34" i="29"/>
  <c r="E32" i="29"/>
  <c r="F32" i="29"/>
  <c r="G32" i="29"/>
  <c r="H32" i="29"/>
  <c r="I32" i="29"/>
  <c r="J32" i="29"/>
  <c r="E30" i="29"/>
  <c r="F30" i="29"/>
  <c r="G30" i="29"/>
  <c r="H30" i="29"/>
  <c r="I30" i="29"/>
  <c r="J30" i="29"/>
  <c r="E27" i="29"/>
  <c r="F27" i="29"/>
  <c r="G27" i="29"/>
  <c r="H27" i="29"/>
  <c r="I27" i="29"/>
  <c r="J27" i="29"/>
  <c r="E20" i="29"/>
  <c r="F20" i="29"/>
  <c r="G20" i="29"/>
  <c r="H20" i="29"/>
  <c r="I20" i="29"/>
  <c r="J20" i="29"/>
  <c r="E12" i="29"/>
  <c r="F12" i="29"/>
  <c r="G12" i="29"/>
  <c r="H12" i="29"/>
  <c r="I12" i="29"/>
  <c r="J12" i="29"/>
  <c r="E5" i="28"/>
  <c r="F5" i="28"/>
  <c r="G5" i="28"/>
  <c r="H5" i="28"/>
  <c r="E33" i="28"/>
  <c r="F33" i="28"/>
  <c r="G33" i="28"/>
  <c r="H33" i="28"/>
  <c r="I33" i="28"/>
  <c r="J33" i="28"/>
  <c r="E30" i="28"/>
  <c r="F30" i="28"/>
  <c r="G30" i="28"/>
  <c r="H30" i="28"/>
  <c r="I30" i="28"/>
  <c r="J30" i="28"/>
  <c r="E23" i="28"/>
  <c r="F23" i="28"/>
  <c r="G23" i="28"/>
  <c r="H23" i="28"/>
  <c r="I23" i="28"/>
  <c r="J23" i="28"/>
  <c r="E19" i="28"/>
  <c r="F19" i="28"/>
  <c r="G19" i="28"/>
  <c r="H19" i="28"/>
  <c r="I19" i="28"/>
  <c r="J19" i="28"/>
  <c r="J95" i="36" l="1"/>
  <c r="I95" i="36"/>
  <c r="I6" i="29"/>
  <c r="I76" i="29" s="1"/>
  <c r="J6" i="29"/>
  <c r="I37" i="28"/>
  <c r="J37" i="28"/>
  <c r="I35" i="39"/>
  <c r="J35" i="39"/>
  <c r="E6" i="28"/>
  <c r="F6" i="28"/>
  <c r="G6" i="28"/>
  <c r="H6" i="28"/>
  <c r="I6" i="28"/>
  <c r="J6" i="28"/>
  <c r="E8" i="28"/>
  <c r="F8" i="28"/>
  <c r="G8" i="28"/>
  <c r="H8" i="28"/>
  <c r="I8" i="28"/>
  <c r="J8" i="28"/>
  <c r="E14" i="28"/>
  <c r="F14" i="28"/>
  <c r="G14" i="28"/>
  <c r="H14" i="28"/>
  <c r="I14" i="28"/>
  <c r="J14" i="28"/>
  <c r="E16" i="28"/>
  <c r="F16" i="28"/>
  <c r="G16" i="28"/>
  <c r="H16" i="28"/>
  <c r="I16" i="28"/>
  <c r="J16" i="28"/>
  <c r="E34" i="27"/>
  <c r="F34" i="27"/>
  <c r="G34" i="27"/>
  <c r="H34" i="27"/>
  <c r="I34" i="27"/>
  <c r="J34" i="27"/>
  <c r="E38" i="27"/>
  <c r="F38" i="27"/>
  <c r="G38" i="27"/>
  <c r="H38" i="27"/>
  <c r="I38" i="27"/>
  <c r="J38" i="27"/>
  <c r="E46" i="27"/>
  <c r="F46" i="27"/>
  <c r="G46" i="27"/>
  <c r="H46" i="27"/>
  <c r="I46" i="27"/>
  <c r="J46" i="27"/>
  <c r="E48" i="27"/>
  <c r="F48" i="27"/>
  <c r="G48" i="27"/>
  <c r="H48" i="27"/>
  <c r="I48" i="27"/>
  <c r="J48" i="27"/>
  <c r="E51" i="27"/>
  <c r="F51" i="27"/>
  <c r="G51" i="27"/>
  <c r="H51" i="27"/>
  <c r="I51" i="27"/>
  <c r="J51" i="27"/>
  <c r="E58" i="27"/>
  <c r="F58" i="27"/>
  <c r="G58" i="27"/>
  <c r="H58" i="27"/>
  <c r="I58" i="27"/>
  <c r="J58" i="27"/>
  <c r="E6" i="27"/>
  <c r="F6" i="27"/>
  <c r="G6" i="27"/>
  <c r="H6" i="27"/>
  <c r="I6" i="27"/>
  <c r="J6" i="27"/>
  <c r="E12" i="27"/>
  <c r="F12" i="27"/>
  <c r="G12" i="27"/>
  <c r="H12" i="27"/>
  <c r="I12" i="27"/>
  <c r="J12" i="27"/>
  <c r="E15" i="27"/>
  <c r="F15" i="27"/>
  <c r="G15" i="27"/>
  <c r="H15" i="27"/>
  <c r="I15" i="27"/>
  <c r="J15" i="27"/>
  <c r="E20" i="27"/>
  <c r="F20" i="27"/>
  <c r="G20" i="27"/>
  <c r="H20" i="27"/>
  <c r="I20" i="27"/>
  <c r="J20" i="27"/>
  <c r="E24" i="27"/>
  <c r="F24" i="27"/>
  <c r="G24" i="27"/>
  <c r="H24" i="27"/>
  <c r="I24" i="27"/>
  <c r="J24" i="27"/>
  <c r="E30" i="27"/>
  <c r="F30" i="27"/>
  <c r="G30" i="27"/>
  <c r="H30" i="27"/>
  <c r="I30" i="27"/>
  <c r="J30" i="27"/>
  <c r="E43" i="35"/>
  <c r="F43" i="35"/>
  <c r="G43" i="35"/>
  <c r="H43" i="35"/>
  <c r="I43" i="35"/>
  <c r="E39" i="35"/>
  <c r="F39" i="35"/>
  <c r="G39" i="35"/>
  <c r="H39" i="35"/>
  <c r="I39" i="35"/>
  <c r="J39" i="35"/>
  <c r="E31" i="35"/>
  <c r="F31" i="35"/>
  <c r="G31" i="35"/>
  <c r="H31" i="35"/>
  <c r="I31" i="35"/>
  <c r="J31" i="35"/>
  <c r="E27" i="35"/>
  <c r="F27" i="35"/>
  <c r="G27" i="35"/>
  <c r="H27" i="35"/>
  <c r="I27" i="35"/>
  <c r="J27" i="35"/>
  <c r="E7" i="35"/>
  <c r="F7" i="35"/>
  <c r="G7" i="35"/>
  <c r="H7" i="35"/>
  <c r="I7" i="35"/>
  <c r="J7" i="35"/>
  <c r="E11" i="35"/>
  <c r="F11" i="35"/>
  <c r="G11" i="35"/>
  <c r="H11" i="35"/>
  <c r="I11" i="35"/>
  <c r="J11" i="35"/>
  <c r="E17" i="35"/>
  <c r="F17" i="35"/>
  <c r="G17" i="35"/>
  <c r="H17" i="35"/>
  <c r="I17" i="35"/>
  <c r="J17" i="35"/>
  <c r="E24" i="35"/>
  <c r="F24" i="35"/>
  <c r="G24" i="35"/>
  <c r="H24" i="35"/>
  <c r="I24" i="35"/>
  <c r="J24" i="35"/>
  <c r="E7" i="34"/>
  <c r="F7" i="34"/>
  <c r="G7" i="34"/>
  <c r="H7" i="34"/>
  <c r="I7" i="34"/>
  <c r="J7" i="34"/>
  <c r="E9" i="34"/>
  <c r="F9" i="34"/>
  <c r="G9" i="34"/>
  <c r="G6" i="34" s="1"/>
  <c r="H9" i="34"/>
  <c r="H6" i="34" s="1"/>
  <c r="I9" i="34"/>
  <c r="J9" i="34"/>
  <c r="E16" i="34"/>
  <c r="F16" i="34"/>
  <c r="G16" i="34"/>
  <c r="H16" i="34"/>
  <c r="I16" i="34"/>
  <c r="J16" i="34"/>
  <c r="E18" i="34"/>
  <c r="F18" i="34"/>
  <c r="G18" i="34"/>
  <c r="H18" i="34"/>
  <c r="I18" i="34"/>
  <c r="J18" i="34"/>
  <c r="E21" i="34"/>
  <c r="F21" i="34"/>
  <c r="G21" i="34"/>
  <c r="H21" i="34"/>
  <c r="I21" i="34"/>
  <c r="J21" i="34"/>
  <c r="E25" i="34"/>
  <c r="F25" i="34"/>
  <c r="G25" i="34"/>
  <c r="H25" i="34"/>
  <c r="I25" i="34"/>
  <c r="J25" i="34"/>
  <c r="J44" i="34" s="1"/>
  <c r="E32" i="34"/>
  <c r="F32" i="34"/>
  <c r="G32" i="34"/>
  <c r="H32" i="34"/>
  <c r="I32" i="34"/>
  <c r="J32" i="34"/>
  <c r="E36" i="34"/>
  <c r="F36" i="34"/>
  <c r="G36" i="34"/>
  <c r="H36" i="34"/>
  <c r="I36" i="34"/>
  <c r="J36" i="34"/>
  <c r="E6" i="32"/>
  <c r="F6" i="32"/>
  <c r="G6" i="32"/>
  <c r="H6" i="32"/>
  <c r="I6" i="32"/>
  <c r="J6" i="32"/>
  <c r="E7" i="32"/>
  <c r="F7" i="32"/>
  <c r="G7" i="32"/>
  <c r="H7" i="32"/>
  <c r="I7" i="32"/>
  <c r="J7" i="32"/>
  <c r="E9" i="32"/>
  <c r="F9" i="32"/>
  <c r="G9" i="32"/>
  <c r="H9" i="32"/>
  <c r="I9" i="32"/>
  <c r="J9" i="32"/>
  <c r="E28" i="32"/>
  <c r="F28" i="32"/>
  <c r="G28" i="32"/>
  <c r="H28" i="32"/>
  <c r="I28" i="32"/>
  <c r="J28" i="32"/>
  <c r="E25" i="32"/>
  <c r="F25" i="32"/>
  <c r="G25" i="32"/>
  <c r="H25" i="32"/>
  <c r="I25" i="32"/>
  <c r="J25" i="32"/>
  <c r="E13" i="32"/>
  <c r="F13" i="32"/>
  <c r="G13" i="32"/>
  <c r="H13" i="32"/>
  <c r="I13" i="32"/>
  <c r="J13" i="32"/>
  <c r="E17" i="32"/>
  <c r="F17" i="32"/>
  <c r="G17" i="32"/>
  <c r="H17" i="32"/>
  <c r="I17" i="32"/>
  <c r="J17" i="32"/>
  <c r="E33" i="31"/>
  <c r="F33" i="31"/>
  <c r="G33" i="31"/>
  <c r="H33" i="31"/>
  <c r="I33" i="31"/>
  <c r="J33" i="31"/>
  <c r="E37" i="31"/>
  <c r="F37" i="31"/>
  <c r="G37" i="31"/>
  <c r="H37" i="31"/>
  <c r="I37" i="31"/>
  <c r="J37" i="31"/>
  <c r="E45" i="31"/>
  <c r="F45" i="31"/>
  <c r="G45" i="31"/>
  <c r="H45" i="31"/>
  <c r="I45" i="31"/>
  <c r="J45" i="31"/>
  <c r="E47" i="31"/>
  <c r="F47" i="31"/>
  <c r="G47" i="31"/>
  <c r="H47" i="31"/>
  <c r="I47" i="31"/>
  <c r="J47" i="31"/>
  <c r="E51" i="31"/>
  <c r="F51" i="31"/>
  <c r="G51" i="31"/>
  <c r="H51" i="31"/>
  <c r="I51" i="31"/>
  <c r="J51" i="31"/>
  <c r="E58" i="31"/>
  <c r="F58" i="31"/>
  <c r="G58" i="31"/>
  <c r="H58" i="31"/>
  <c r="I58" i="31"/>
  <c r="J58" i="31"/>
  <c r="I5" i="28" l="1"/>
  <c r="I38" i="28" s="1"/>
  <c r="J5" i="28"/>
  <c r="J38" i="28" s="1"/>
  <c r="J60" i="27"/>
  <c r="I60" i="27"/>
  <c r="I5" i="27"/>
  <c r="I61" i="27" s="1"/>
  <c r="J5" i="27"/>
  <c r="J52" i="35"/>
  <c r="I52" i="35"/>
  <c r="I6" i="35"/>
  <c r="I53" i="35" s="1"/>
  <c r="J6" i="35"/>
  <c r="J53" i="35" s="1"/>
  <c r="J6" i="34"/>
  <c r="J45" i="34" s="1"/>
  <c r="I6" i="34"/>
  <c r="I35" i="32"/>
  <c r="I36" i="32" s="1"/>
  <c r="J35" i="32"/>
  <c r="J36" i="32" s="1"/>
  <c r="J60" i="31"/>
  <c r="E27" i="31"/>
  <c r="F27" i="31"/>
  <c r="G27" i="31"/>
  <c r="H27" i="31"/>
  <c r="I27" i="31"/>
  <c r="J27" i="31"/>
  <c r="E24" i="31"/>
  <c r="F24" i="31"/>
  <c r="G24" i="31"/>
  <c r="H24" i="31"/>
  <c r="I24" i="31"/>
  <c r="J24" i="31"/>
  <c r="E22" i="31"/>
  <c r="F22" i="31"/>
  <c r="G22" i="31"/>
  <c r="H22" i="31"/>
  <c r="I22" i="31"/>
  <c r="J22" i="31"/>
  <c r="E18" i="31"/>
  <c r="F18" i="31"/>
  <c r="G18" i="31"/>
  <c r="H18" i="31"/>
  <c r="I18" i="31"/>
  <c r="J18" i="31"/>
  <c r="E15" i="31"/>
  <c r="F15" i="31"/>
  <c r="G15" i="31"/>
  <c r="H15" i="31"/>
  <c r="I15" i="31"/>
  <c r="J15" i="31"/>
  <c r="E6" i="31"/>
  <c r="F6" i="31"/>
  <c r="G6" i="31"/>
  <c r="H6" i="31"/>
  <c r="I6" i="31"/>
  <c r="J6" i="31"/>
  <c r="I22" i="30"/>
  <c r="I30" i="30" s="1"/>
  <c r="I31" i="30" s="1"/>
  <c r="J22" i="30"/>
  <c r="I20" i="30"/>
  <c r="J20" i="30"/>
  <c r="I13" i="30"/>
  <c r="J13" i="30"/>
  <c r="I9" i="30"/>
  <c r="J9" i="30"/>
  <c r="I6" i="30"/>
  <c r="I5" i="30" s="1"/>
  <c r="J6" i="30"/>
  <c r="J5" i="30" s="1"/>
  <c r="F22" i="26"/>
  <c r="G22" i="26"/>
  <c r="H22" i="26"/>
  <c r="I22" i="26"/>
  <c r="J22" i="26"/>
  <c r="K22" i="26"/>
  <c r="F14" i="26"/>
  <c r="G14" i="26"/>
  <c r="H14" i="26"/>
  <c r="I14" i="26"/>
  <c r="J14" i="26"/>
  <c r="K14" i="26"/>
  <c r="F10" i="26"/>
  <c r="G10" i="26"/>
  <c r="H10" i="26"/>
  <c r="I10" i="26"/>
  <c r="J10" i="26"/>
  <c r="K10" i="26"/>
  <c r="F6" i="26"/>
  <c r="G6" i="26"/>
  <c r="H6" i="26"/>
  <c r="I6" i="26"/>
  <c r="F7" i="26"/>
  <c r="G7" i="26"/>
  <c r="H7" i="26"/>
  <c r="I7" i="26"/>
  <c r="J7" i="26"/>
  <c r="J6" i="26" s="1"/>
  <c r="K7" i="26"/>
  <c r="K6" i="26" s="1"/>
  <c r="E23" i="25"/>
  <c r="F23" i="25"/>
  <c r="G23" i="25"/>
  <c r="H23" i="25"/>
  <c r="J23" i="25"/>
  <c r="I23" i="25"/>
  <c r="I30" i="25"/>
  <c r="J30" i="25"/>
  <c r="I21" i="25"/>
  <c r="J21" i="25"/>
  <c r="I19" i="25"/>
  <c r="J19" i="25"/>
  <c r="I12" i="25"/>
  <c r="J12" i="25"/>
  <c r="I8" i="25"/>
  <c r="J8" i="25"/>
  <c r="I5" i="25"/>
  <c r="I4" i="25" s="1"/>
  <c r="J5" i="25"/>
  <c r="J4" i="25" s="1"/>
  <c r="I27" i="24"/>
  <c r="J27" i="24"/>
  <c r="I24" i="24"/>
  <c r="J24" i="24"/>
  <c r="I16" i="24"/>
  <c r="J16" i="24"/>
  <c r="I12" i="24"/>
  <c r="J12" i="24"/>
  <c r="I8" i="24"/>
  <c r="J8" i="24"/>
  <c r="J5" i="24"/>
  <c r="E39" i="23"/>
  <c r="F39" i="23"/>
  <c r="G39" i="23"/>
  <c r="H39" i="23"/>
  <c r="I39" i="23"/>
  <c r="J39" i="23"/>
  <c r="E34" i="23"/>
  <c r="F34" i="23"/>
  <c r="G34" i="23"/>
  <c r="H34" i="23"/>
  <c r="I34" i="23"/>
  <c r="J34" i="23"/>
  <c r="E31" i="23"/>
  <c r="F31" i="23"/>
  <c r="G31" i="23"/>
  <c r="H31" i="23"/>
  <c r="I31" i="23"/>
  <c r="J31" i="23"/>
  <c r="E28" i="23"/>
  <c r="F28" i="23"/>
  <c r="G28" i="23"/>
  <c r="H28" i="23"/>
  <c r="I28" i="23"/>
  <c r="J28" i="23"/>
  <c r="E26" i="23"/>
  <c r="F26" i="23"/>
  <c r="G26" i="23"/>
  <c r="H26" i="23"/>
  <c r="I26" i="23"/>
  <c r="J26" i="23"/>
  <c r="E23" i="23"/>
  <c r="F23" i="23"/>
  <c r="G23" i="23"/>
  <c r="H23" i="23"/>
  <c r="I23" i="23"/>
  <c r="J23" i="23"/>
  <c r="E20" i="23"/>
  <c r="F20" i="23"/>
  <c r="G20" i="23"/>
  <c r="H20" i="23"/>
  <c r="I20" i="23"/>
  <c r="J20" i="23"/>
  <c r="E6" i="23"/>
  <c r="F6" i="23"/>
  <c r="G6" i="23"/>
  <c r="H6" i="23"/>
  <c r="E7" i="23"/>
  <c r="F7" i="23"/>
  <c r="G7" i="23"/>
  <c r="H7" i="23"/>
  <c r="I7" i="23"/>
  <c r="I6" i="23" s="1"/>
  <c r="J7" i="23"/>
  <c r="J6" i="23" s="1"/>
  <c r="E10" i="23"/>
  <c r="F10" i="23"/>
  <c r="G10" i="23"/>
  <c r="H10" i="23"/>
  <c r="I10" i="23"/>
  <c r="J10" i="23"/>
  <c r="E12" i="23"/>
  <c r="F12" i="23"/>
  <c r="G12" i="23"/>
  <c r="H12" i="23"/>
  <c r="I12" i="23"/>
  <c r="J12" i="23"/>
  <c r="E17" i="23"/>
  <c r="F17" i="23"/>
  <c r="G17" i="23"/>
  <c r="H17" i="23"/>
  <c r="I17" i="23"/>
  <c r="J17" i="23"/>
  <c r="J61" i="27" l="1"/>
  <c r="J61" i="31"/>
  <c r="I61" i="31"/>
  <c r="J31" i="26"/>
  <c r="K31" i="26"/>
  <c r="K32" i="26" s="1"/>
  <c r="J32" i="26"/>
  <c r="J33" i="24"/>
  <c r="I33" i="24"/>
  <c r="I34" i="24" s="1"/>
  <c r="J4" i="24"/>
  <c r="J32" i="25"/>
  <c r="I32" i="25"/>
  <c r="I33" i="25" s="1"/>
  <c r="J30" i="30"/>
  <c r="J31" i="30" s="1"/>
  <c r="E38" i="22"/>
  <c r="F38" i="22"/>
  <c r="G38" i="22"/>
  <c r="H38" i="22"/>
  <c r="I38" i="22"/>
  <c r="J38" i="22"/>
  <c r="E34" i="22"/>
  <c r="F34" i="22"/>
  <c r="G34" i="22"/>
  <c r="H34" i="22"/>
  <c r="I34" i="22"/>
  <c r="I56" i="22" s="1"/>
  <c r="J34" i="22"/>
  <c r="J56" i="22" s="1"/>
  <c r="E46" i="22"/>
  <c r="F46" i="22"/>
  <c r="G46" i="22"/>
  <c r="H46" i="22"/>
  <c r="I46" i="22"/>
  <c r="J46" i="22"/>
  <c r="E49" i="22"/>
  <c r="F49" i="22"/>
  <c r="G49" i="22"/>
  <c r="H49" i="22"/>
  <c r="I49" i="22"/>
  <c r="J49" i="22"/>
  <c r="E30" i="22"/>
  <c r="F30" i="22"/>
  <c r="G30" i="22"/>
  <c r="H30" i="22"/>
  <c r="I30" i="22"/>
  <c r="J30" i="22"/>
  <c r="E26" i="22"/>
  <c r="F26" i="22"/>
  <c r="G26" i="22"/>
  <c r="H26" i="22"/>
  <c r="I26" i="22"/>
  <c r="J26" i="22"/>
  <c r="E24" i="22"/>
  <c r="F24" i="22"/>
  <c r="G24" i="22"/>
  <c r="H24" i="22"/>
  <c r="I24" i="22"/>
  <c r="J24" i="22"/>
  <c r="E22" i="22"/>
  <c r="F22" i="22"/>
  <c r="G22" i="22"/>
  <c r="H22" i="22"/>
  <c r="I22" i="22"/>
  <c r="J22" i="22"/>
  <c r="E19" i="22"/>
  <c r="F19" i="22"/>
  <c r="G19" i="22"/>
  <c r="H19" i="22"/>
  <c r="I19" i="22"/>
  <c r="J19" i="22"/>
  <c r="F17" i="22"/>
  <c r="G17" i="22"/>
  <c r="H17" i="22"/>
  <c r="I17" i="22"/>
  <c r="J17" i="22"/>
  <c r="E15" i="22"/>
  <c r="F15" i="22"/>
  <c r="G15" i="22"/>
  <c r="H15" i="22"/>
  <c r="I15" i="22"/>
  <c r="J15" i="22"/>
  <c r="E7" i="22"/>
  <c r="F7" i="22"/>
  <c r="G7" i="22"/>
  <c r="H7" i="22"/>
  <c r="I7" i="22"/>
  <c r="J7" i="22"/>
  <c r="E9" i="22"/>
  <c r="F9" i="22"/>
  <c r="G9" i="22"/>
  <c r="H9" i="22"/>
  <c r="I9" i="22"/>
  <c r="J9" i="22"/>
  <c r="E20" i="21"/>
  <c r="F20" i="21"/>
  <c r="G20" i="21"/>
  <c r="H20" i="21"/>
  <c r="I20" i="21"/>
  <c r="J20" i="21"/>
  <c r="E24" i="21"/>
  <c r="F24" i="21"/>
  <c r="G24" i="21"/>
  <c r="H24" i="21"/>
  <c r="I24" i="21"/>
  <c r="J24" i="21"/>
  <c r="E32" i="21"/>
  <c r="E41" i="21" s="1"/>
  <c r="E42" i="21" s="1"/>
  <c r="F32" i="21"/>
  <c r="F41" i="21" s="1"/>
  <c r="F42" i="21" s="1"/>
  <c r="G32" i="21"/>
  <c r="H32" i="21"/>
  <c r="I32" i="21"/>
  <c r="J32" i="21"/>
  <c r="E35" i="21"/>
  <c r="F35" i="21"/>
  <c r="G35" i="21"/>
  <c r="H35" i="21"/>
  <c r="I35" i="21"/>
  <c r="J35" i="21"/>
  <c r="E5" i="21"/>
  <c r="F5" i="21"/>
  <c r="G5" i="21"/>
  <c r="H5" i="21"/>
  <c r="I5" i="21"/>
  <c r="J5" i="21"/>
  <c r="E7" i="21"/>
  <c r="F7" i="21"/>
  <c r="G7" i="21"/>
  <c r="H7" i="21"/>
  <c r="I7" i="21"/>
  <c r="J7" i="21"/>
  <c r="E9" i="21"/>
  <c r="F9" i="21"/>
  <c r="G9" i="21"/>
  <c r="H9" i="21"/>
  <c r="I9" i="21"/>
  <c r="J9" i="21"/>
  <c r="E11" i="21"/>
  <c r="F11" i="21"/>
  <c r="G11" i="21"/>
  <c r="H11" i="21"/>
  <c r="I11" i="21"/>
  <c r="J11" i="21"/>
  <c r="E15" i="21"/>
  <c r="F15" i="21"/>
  <c r="G15" i="21"/>
  <c r="H15" i="21"/>
  <c r="I15" i="21"/>
  <c r="J15" i="21"/>
  <c r="E17" i="21"/>
  <c r="F17" i="21"/>
  <c r="G17" i="21"/>
  <c r="H17" i="21"/>
  <c r="I17" i="21"/>
  <c r="J17" i="21"/>
  <c r="I29" i="20"/>
  <c r="J29" i="20"/>
  <c r="I12" i="20"/>
  <c r="J12" i="20"/>
  <c r="I16" i="20"/>
  <c r="J16" i="20"/>
  <c r="I23" i="20"/>
  <c r="J23" i="20"/>
  <c r="I26" i="20"/>
  <c r="J26" i="20"/>
  <c r="I31" i="20"/>
  <c r="I36" i="20" s="1"/>
  <c r="J31" i="20"/>
  <c r="J36" i="20" s="1"/>
  <c r="I5" i="20"/>
  <c r="J5" i="20"/>
  <c r="I7" i="20"/>
  <c r="J7" i="20"/>
  <c r="E16" i="19"/>
  <c r="F16" i="19"/>
  <c r="G16" i="19"/>
  <c r="H16" i="19"/>
  <c r="I16" i="19"/>
  <c r="J16" i="19"/>
  <c r="E24" i="19"/>
  <c r="F24" i="19"/>
  <c r="G24" i="19"/>
  <c r="H24" i="19"/>
  <c r="I24" i="19"/>
  <c r="J24" i="19"/>
  <c r="E28" i="19"/>
  <c r="F28" i="19"/>
  <c r="G28" i="19"/>
  <c r="H28" i="19"/>
  <c r="I28" i="19"/>
  <c r="J28" i="19"/>
  <c r="E12" i="19"/>
  <c r="F12" i="19"/>
  <c r="G12" i="19"/>
  <c r="H12" i="19"/>
  <c r="I12" i="19"/>
  <c r="J12" i="19"/>
  <c r="F6" i="19"/>
  <c r="G6" i="19"/>
  <c r="H6" i="19"/>
  <c r="I6" i="19"/>
  <c r="I5" i="19" s="1"/>
  <c r="J6" i="19"/>
  <c r="J5" i="19" s="1"/>
  <c r="E6" i="19"/>
  <c r="I36" i="18"/>
  <c r="J36" i="18"/>
  <c r="I33" i="18"/>
  <c r="J33" i="18"/>
  <c r="I26" i="18"/>
  <c r="J26" i="18"/>
  <c r="I19" i="18"/>
  <c r="J19" i="18"/>
  <c r="I17" i="18"/>
  <c r="J17" i="18"/>
  <c r="I10" i="18"/>
  <c r="J10" i="18"/>
  <c r="I7" i="18"/>
  <c r="J7" i="18"/>
  <c r="I6" i="22" l="1"/>
  <c r="I57" i="22" s="1"/>
  <c r="J6" i="22"/>
  <c r="J57" i="22" s="1"/>
  <c r="J4" i="21"/>
  <c r="I4" i="21"/>
  <c r="I33" i="19"/>
  <c r="I34" i="19" s="1"/>
  <c r="J33" i="19"/>
  <c r="J34" i="19" s="1"/>
  <c r="J6" i="18"/>
  <c r="I6" i="18"/>
  <c r="I4" i="20"/>
  <c r="J4" i="20"/>
  <c r="J37" i="20" s="1"/>
  <c r="I37" i="20"/>
  <c r="J34" i="24"/>
  <c r="I25" i="17"/>
  <c r="J25" i="17"/>
  <c r="I21" i="17"/>
  <c r="J21" i="17"/>
  <c r="I14" i="17"/>
  <c r="J14" i="17"/>
  <c r="I10" i="17"/>
  <c r="J10" i="17"/>
  <c r="H7" i="17"/>
  <c r="I7" i="17"/>
  <c r="J7" i="17"/>
  <c r="I5" i="17"/>
  <c r="I4" i="17" s="1"/>
  <c r="J5" i="17"/>
  <c r="J4" i="17" s="1"/>
  <c r="I25" i="16"/>
  <c r="J25" i="16"/>
  <c r="J31" i="16" s="1"/>
  <c r="I21" i="16"/>
  <c r="J21" i="16"/>
  <c r="I14" i="16"/>
  <c r="J14" i="16"/>
  <c r="I10" i="16"/>
  <c r="J10" i="16"/>
  <c r="I5" i="16"/>
  <c r="J5" i="16"/>
  <c r="I7" i="16"/>
  <c r="J7" i="16"/>
  <c r="E50" i="15"/>
  <c r="F50" i="15"/>
  <c r="G50" i="15"/>
  <c r="H50" i="15"/>
  <c r="I50" i="15"/>
  <c r="J50" i="15"/>
  <c r="E46" i="15"/>
  <c r="F46" i="15"/>
  <c r="G46" i="15"/>
  <c r="H46" i="15"/>
  <c r="I46" i="15"/>
  <c r="J46" i="15"/>
  <c r="E44" i="15"/>
  <c r="F44" i="15"/>
  <c r="G44" i="15"/>
  <c r="H44" i="15"/>
  <c r="I44" i="15"/>
  <c r="J44" i="15"/>
  <c r="E42" i="15"/>
  <c r="F42" i="15"/>
  <c r="G42" i="15"/>
  <c r="H42" i="15"/>
  <c r="I42" i="15"/>
  <c r="J42" i="15"/>
  <c r="E34" i="15"/>
  <c r="F34" i="15"/>
  <c r="G34" i="15"/>
  <c r="H34" i="15"/>
  <c r="I34" i="15"/>
  <c r="J34" i="15"/>
  <c r="E30" i="15"/>
  <c r="F30" i="15"/>
  <c r="G30" i="15"/>
  <c r="H30" i="15"/>
  <c r="I30" i="15"/>
  <c r="J30" i="15"/>
  <c r="E27" i="15"/>
  <c r="F27" i="15"/>
  <c r="G27" i="15"/>
  <c r="H27" i="15"/>
  <c r="I27" i="15"/>
  <c r="J27" i="15"/>
  <c r="E25" i="15"/>
  <c r="F25" i="15"/>
  <c r="G25" i="15"/>
  <c r="H25" i="15"/>
  <c r="I25" i="15"/>
  <c r="J25" i="15"/>
  <c r="E23" i="15"/>
  <c r="F23" i="15"/>
  <c r="G23" i="15"/>
  <c r="H23" i="15"/>
  <c r="I23" i="15"/>
  <c r="J23" i="15"/>
  <c r="E19" i="15"/>
  <c r="F19" i="15"/>
  <c r="G19" i="15"/>
  <c r="H19" i="15"/>
  <c r="I19" i="15"/>
  <c r="J19" i="15"/>
  <c r="E17" i="15"/>
  <c r="F17" i="15"/>
  <c r="G17" i="15"/>
  <c r="H17" i="15"/>
  <c r="I17" i="15"/>
  <c r="J17" i="15"/>
  <c r="I13" i="15"/>
  <c r="J13" i="15"/>
  <c r="E7" i="15"/>
  <c r="F7" i="15"/>
  <c r="G7" i="15"/>
  <c r="H7" i="15"/>
  <c r="I7" i="15"/>
  <c r="J7" i="15"/>
  <c r="E31" i="14"/>
  <c r="F31" i="14"/>
  <c r="G31" i="14"/>
  <c r="H31" i="14"/>
  <c r="I31" i="14"/>
  <c r="J31" i="14"/>
  <c r="F27" i="14"/>
  <c r="G27" i="14"/>
  <c r="H27" i="14"/>
  <c r="I27" i="14"/>
  <c r="J27" i="14"/>
  <c r="E27" i="14"/>
  <c r="E20" i="14"/>
  <c r="F20" i="14"/>
  <c r="G20" i="14"/>
  <c r="H20" i="14"/>
  <c r="I20" i="14"/>
  <c r="J20" i="14"/>
  <c r="E16" i="14"/>
  <c r="F16" i="14"/>
  <c r="G16" i="14"/>
  <c r="H16" i="14"/>
  <c r="I16" i="14"/>
  <c r="J16" i="14"/>
  <c r="E12" i="14"/>
  <c r="F12" i="14"/>
  <c r="G12" i="14"/>
  <c r="H12" i="14"/>
  <c r="I12" i="14"/>
  <c r="J12" i="14"/>
  <c r="E7" i="14"/>
  <c r="F7" i="14"/>
  <c r="G7" i="14"/>
  <c r="H7" i="14"/>
  <c r="I7" i="14"/>
  <c r="I6" i="14" s="1"/>
  <c r="J7" i="14"/>
  <c r="J6" i="14" s="1"/>
  <c r="E5" i="13"/>
  <c r="E4" i="13" s="1"/>
  <c r="F5" i="13"/>
  <c r="G5" i="13"/>
  <c r="H5" i="13"/>
  <c r="I5" i="13"/>
  <c r="J5" i="13"/>
  <c r="E7" i="13"/>
  <c r="F7" i="13"/>
  <c r="G7" i="13"/>
  <c r="H7" i="13"/>
  <c r="I7" i="13"/>
  <c r="J7" i="13"/>
  <c r="E9" i="13"/>
  <c r="F9" i="13"/>
  <c r="G9" i="13"/>
  <c r="H9" i="13"/>
  <c r="I9" i="13"/>
  <c r="J9" i="13"/>
  <c r="E11" i="13"/>
  <c r="F11" i="13"/>
  <c r="G11" i="13"/>
  <c r="H11" i="13"/>
  <c r="I11" i="13"/>
  <c r="J11" i="13"/>
  <c r="E13" i="13"/>
  <c r="F13" i="13"/>
  <c r="G13" i="13"/>
  <c r="H13" i="13"/>
  <c r="I13" i="13"/>
  <c r="J13" i="13"/>
  <c r="E15" i="13"/>
  <c r="F15" i="13"/>
  <c r="G15" i="13"/>
  <c r="H15" i="13"/>
  <c r="I15" i="13"/>
  <c r="J15" i="13"/>
  <c r="E32" i="13"/>
  <c r="F32" i="13"/>
  <c r="G32" i="13"/>
  <c r="H32" i="13"/>
  <c r="I32" i="13"/>
  <c r="I37" i="13" s="1"/>
  <c r="J32" i="13"/>
  <c r="E22" i="13"/>
  <c r="F22" i="13"/>
  <c r="G22" i="13"/>
  <c r="H22" i="13"/>
  <c r="I22" i="13"/>
  <c r="J22" i="13"/>
  <c r="E18" i="13"/>
  <c r="F18" i="13"/>
  <c r="G18" i="13"/>
  <c r="H18" i="13"/>
  <c r="I18" i="13"/>
  <c r="J18" i="13"/>
  <c r="E21" i="12"/>
  <c r="F21" i="12"/>
  <c r="G21" i="12"/>
  <c r="H21" i="12"/>
  <c r="I21" i="12"/>
  <c r="J21" i="12"/>
  <c r="E14" i="12"/>
  <c r="F14" i="12"/>
  <c r="G14" i="12"/>
  <c r="H14" i="12"/>
  <c r="I14" i="12"/>
  <c r="J14" i="12"/>
  <c r="E10" i="12"/>
  <c r="F10" i="12"/>
  <c r="G10" i="12"/>
  <c r="H10" i="12"/>
  <c r="I10" i="12"/>
  <c r="J10" i="12"/>
  <c r="G6" i="12"/>
  <c r="H6" i="12"/>
  <c r="E7" i="12"/>
  <c r="E6" i="12" s="1"/>
  <c r="F7" i="12"/>
  <c r="F6" i="12" s="1"/>
  <c r="G7" i="12"/>
  <c r="H7" i="12"/>
  <c r="I7" i="12"/>
  <c r="I6" i="12" s="1"/>
  <c r="J7" i="12"/>
  <c r="J6" i="12" s="1"/>
  <c r="E33" i="11"/>
  <c r="F33" i="11"/>
  <c r="G33" i="11"/>
  <c r="H33" i="11"/>
  <c r="I33" i="11"/>
  <c r="J33" i="11"/>
  <c r="E29" i="11"/>
  <c r="F29" i="11"/>
  <c r="G29" i="11"/>
  <c r="H29" i="11"/>
  <c r="I29" i="11"/>
  <c r="J29" i="11"/>
  <c r="E21" i="11"/>
  <c r="F21" i="11"/>
  <c r="G21" i="11"/>
  <c r="H21" i="11"/>
  <c r="I21" i="11"/>
  <c r="J21" i="11"/>
  <c r="E17" i="11"/>
  <c r="F17" i="11"/>
  <c r="G17" i="11"/>
  <c r="H17" i="11"/>
  <c r="I17" i="11"/>
  <c r="J17" i="11"/>
  <c r="E14" i="11"/>
  <c r="F14" i="11"/>
  <c r="G14" i="11"/>
  <c r="H14" i="11"/>
  <c r="I14" i="11"/>
  <c r="J14" i="11"/>
  <c r="E12" i="11"/>
  <c r="F12" i="11"/>
  <c r="G12" i="11"/>
  <c r="H12" i="11"/>
  <c r="I12" i="11"/>
  <c r="J12" i="11"/>
  <c r="E6" i="11"/>
  <c r="F6" i="11"/>
  <c r="G6" i="11"/>
  <c r="H6" i="11"/>
  <c r="I6" i="11"/>
  <c r="J6" i="11"/>
  <c r="E44" i="10"/>
  <c r="F44" i="10"/>
  <c r="G44" i="10"/>
  <c r="H44" i="10"/>
  <c r="I44" i="10"/>
  <c r="J44" i="10"/>
  <c r="E40" i="10"/>
  <c r="F40" i="10"/>
  <c r="G40" i="10"/>
  <c r="H40" i="10"/>
  <c r="I40" i="10"/>
  <c r="J40" i="10"/>
  <c r="E32" i="10"/>
  <c r="F32" i="10"/>
  <c r="G32" i="10"/>
  <c r="H32" i="10"/>
  <c r="I32" i="10"/>
  <c r="I50" i="10" s="1"/>
  <c r="J32" i="10"/>
  <c r="J50" i="10" s="1"/>
  <c r="E7" i="10"/>
  <c r="F7" i="10"/>
  <c r="G7" i="10"/>
  <c r="H7" i="10"/>
  <c r="I7" i="10"/>
  <c r="J7" i="10"/>
  <c r="E12" i="10"/>
  <c r="F12" i="10"/>
  <c r="G12" i="10"/>
  <c r="H12" i="10"/>
  <c r="I12" i="10"/>
  <c r="J12" i="10"/>
  <c r="E14" i="10"/>
  <c r="F14" i="10"/>
  <c r="G14" i="10"/>
  <c r="H14" i="10"/>
  <c r="I14" i="10"/>
  <c r="J14" i="10"/>
  <c r="E20" i="10"/>
  <c r="F20" i="10"/>
  <c r="G20" i="10"/>
  <c r="H20" i="10"/>
  <c r="I20" i="10"/>
  <c r="J20" i="10"/>
  <c r="E22" i="10"/>
  <c r="F22" i="10"/>
  <c r="G22" i="10"/>
  <c r="H22" i="10"/>
  <c r="I22" i="10"/>
  <c r="J22" i="10"/>
  <c r="E24" i="10"/>
  <c r="F24" i="10"/>
  <c r="G24" i="10"/>
  <c r="H24" i="10"/>
  <c r="I24" i="10"/>
  <c r="J24" i="10"/>
  <c r="E26" i="9"/>
  <c r="F26" i="9"/>
  <c r="G26" i="9"/>
  <c r="H26" i="9"/>
  <c r="I26" i="9"/>
  <c r="J26" i="9"/>
  <c r="E23" i="9"/>
  <c r="F23" i="9"/>
  <c r="G23" i="9"/>
  <c r="H23" i="9"/>
  <c r="I23" i="9"/>
  <c r="J23" i="9"/>
  <c r="E15" i="9"/>
  <c r="F15" i="9"/>
  <c r="G15" i="9"/>
  <c r="H15" i="9"/>
  <c r="I15" i="9"/>
  <c r="J15" i="9"/>
  <c r="E11" i="9"/>
  <c r="F11" i="9"/>
  <c r="G11" i="9"/>
  <c r="H11" i="9"/>
  <c r="I11" i="9"/>
  <c r="I31" i="9" s="1"/>
  <c r="J11" i="9"/>
  <c r="J31" i="9" s="1"/>
  <c r="E6" i="9"/>
  <c r="F6" i="9"/>
  <c r="G6" i="9"/>
  <c r="H6" i="9"/>
  <c r="E7" i="9"/>
  <c r="F7" i="9"/>
  <c r="G7" i="9"/>
  <c r="H7" i="9"/>
  <c r="I7" i="9"/>
  <c r="I6" i="9" s="1"/>
  <c r="J7" i="9"/>
  <c r="J6" i="9" s="1"/>
  <c r="E23" i="54"/>
  <c r="F23" i="54"/>
  <c r="G23" i="54"/>
  <c r="H23" i="54"/>
  <c r="I23" i="54"/>
  <c r="J23" i="54"/>
  <c r="E14" i="54"/>
  <c r="F14" i="54"/>
  <c r="G14" i="54"/>
  <c r="H14" i="54"/>
  <c r="I14" i="54"/>
  <c r="J14" i="54"/>
  <c r="E21" i="54"/>
  <c r="F21" i="54"/>
  <c r="G21" i="54"/>
  <c r="H21" i="54"/>
  <c r="I21" i="54"/>
  <c r="J21" i="54"/>
  <c r="E10" i="54"/>
  <c r="F10" i="54"/>
  <c r="G10" i="54"/>
  <c r="H10" i="54"/>
  <c r="I10" i="54"/>
  <c r="J10" i="54"/>
  <c r="E6" i="54"/>
  <c r="F6" i="54"/>
  <c r="G6" i="54"/>
  <c r="H6" i="54"/>
  <c r="E7" i="54"/>
  <c r="F7" i="54"/>
  <c r="G7" i="54"/>
  <c r="H7" i="54"/>
  <c r="I7" i="54"/>
  <c r="I6" i="54" s="1"/>
  <c r="J6" i="54"/>
  <c r="J7" i="54"/>
  <c r="E18" i="8"/>
  <c r="F18" i="8"/>
  <c r="G18" i="8"/>
  <c r="H18" i="8"/>
  <c r="I18" i="8"/>
  <c r="J18" i="8"/>
  <c r="E26" i="8"/>
  <c r="F26" i="8"/>
  <c r="G26" i="8"/>
  <c r="H26" i="8"/>
  <c r="I26" i="8"/>
  <c r="J26" i="8"/>
  <c r="E28" i="8"/>
  <c r="F28" i="8"/>
  <c r="G28" i="8"/>
  <c r="H28" i="8"/>
  <c r="I28" i="8"/>
  <c r="J28" i="8"/>
  <c r="E14" i="8"/>
  <c r="F14" i="8"/>
  <c r="G14" i="8"/>
  <c r="H14" i="8"/>
  <c r="I14" i="8"/>
  <c r="J14" i="8"/>
  <c r="E6" i="8"/>
  <c r="F6" i="8"/>
  <c r="G6" i="8"/>
  <c r="H6" i="8"/>
  <c r="I6" i="8"/>
  <c r="J6" i="8"/>
  <c r="E23" i="7"/>
  <c r="F23" i="7"/>
  <c r="G23" i="7"/>
  <c r="H23" i="7"/>
  <c r="I23" i="7"/>
  <c r="J23" i="7"/>
  <c r="E21" i="7"/>
  <c r="F21" i="7"/>
  <c r="G21" i="7"/>
  <c r="H21" i="7"/>
  <c r="I21" i="7"/>
  <c r="J21" i="7"/>
  <c r="E14" i="7"/>
  <c r="F14" i="7"/>
  <c r="G14" i="7"/>
  <c r="H14" i="7"/>
  <c r="I14" i="7"/>
  <c r="J14" i="7"/>
  <c r="J28" i="7" s="1"/>
  <c r="J29" i="7" s="1"/>
  <c r="E10" i="7"/>
  <c r="F10" i="7"/>
  <c r="G10" i="7"/>
  <c r="H10" i="7"/>
  <c r="I10" i="7"/>
  <c r="J10" i="7"/>
  <c r="F6" i="7"/>
  <c r="G6" i="7"/>
  <c r="H6" i="7"/>
  <c r="E7" i="7"/>
  <c r="E6" i="7" s="1"/>
  <c r="F7" i="7"/>
  <c r="G7" i="7"/>
  <c r="H7" i="7"/>
  <c r="I7" i="7"/>
  <c r="I6" i="7" s="1"/>
  <c r="J7" i="7"/>
  <c r="J6" i="7" s="1"/>
  <c r="I55" i="15" l="1"/>
  <c r="I56" i="15" s="1"/>
  <c r="J55" i="15"/>
  <c r="J56" i="15" s="1"/>
  <c r="J36" i="14"/>
  <c r="J37" i="14"/>
  <c r="I36" i="14"/>
  <c r="I37" i="14" s="1"/>
  <c r="J28" i="12"/>
  <c r="J29" i="12" s="1"/>
  <c r="I28" i="12"/>
  <c r="I29" i="12" s="1"/>
  <c r="J51" i="10"/>
  <c r="I51" i="10"/>
  <c r="J32" i="9"/>
  <c r="I32" i="9"/>
  <c r="I28" i="54"/>
  <c r="J28" i="54"/>
  <c r="J29" i="54"/>
  <c r="I29" i="54"/>
  <c r="J33" i="8"/>
  <c r="J34" i="8" s="1"/>
  <c r="I33" i="8"/>
  <c r="I34" i="8" s="1"/>
  <c r="I32" i="17"/>
  <c r="I33" i="17" s="1"/>
  <c r="J32" i="17"/>
  <c r="J33" i="17" s="1"/>
  <c r="J4" i="16"/>
  <c r="J32" i="16" s="1"/>
  <c r="I31" i="16"/>
  <c r="I4" i="16"/>
  <c r="I32" i="16" s="1"/>
  <c r="J4" i="13"/>
  <c r="I4" i="13"/>
  <c r="I38" i="13" s="1"/>
  <c r="H4" i="13"/>
  <c r="G4" i="13"/>
  <c r="J37" i="13"/>
  <c r="F4" i="13"/>
  <c r="E40" i="42"/>
  <c r="F40" i="42"/>
  <c r="G40" i="42"/>
  <c r="H40" i="42"/>
  <c r="I40" i="42"/>
  <c r="J40" i="42"/>
  <c r="E44" i="42"/>
  <c r="F44" i="42"/>
  <c r="G44" i="42"/>
  <c r="H44" i="42"/>
  <c r="I44" i="42"/>
  <c r="J44" i="42"/>
  <c r="E51" i="42"/>
  <c r="F51" i="42"/>
  <c r="G51" i="42"/>
  <c r="H51" i="42"/>
  <c r="I51" i="42"/>
  <c r="J51" i="42"/>
  <c r="E53" i="42"/>
  <c r="F53" i="42"/>
  <c r="G53" i="42"/>
  <c r="H53" i="42"/>
  <c r="I53" i="42"/>
  <c r="J53" i="42"/>
  <c r="E56" i="42"/>
  <c r="F56" i="42"/>
  <c r="G56" i="42"/>
  <c r="H56" i="42"/>
  <c r="I56" i="42"/>
  <c r="J56" i="42"/>
  <c r="E6" i="42"/>
  <c r="F6" i="42"/>
  <c r="G6" i="42"/>
  <c r="H6" i="42"/>
  <c r="I6" i="42"/>
  <c r="J6" i="42"/>
  <c r="E8" i="42"/>
  <c r="F8" i="42"/>
  <c r="G8" i="42"/>
  <c r="H8" i="42"/>
  <c r="I8" i="42"/>
  <c r="J8" i="42"/>
  <c r="E10" i="42"/>
  <c r="F10" i="42"/>
  <c r="G10" i="42"/>
  <c r="H10" i="42"/>
  <c r="I10" i="42"/>
  <c r="J10" i="42"/>
  <c r="E13" i="42"/>
  <c r="F13" i="42"/>
  <c r="G13" i="42"/>
  <c r="H13" i="42"/>
  <c r="I13" i="42"/>
  <c r="J13" i="42"/>
  <c r="E18" i="42"/>
  <c r="F18" i="42"/>
  <c r="G18" i="42"/>
  <c r="H18" i="42"/>
  <c r="I18" i="42"/>
  <c r="J18" i="42"/>
  <c r="E22" i="42"/>
  <c r="F22" i="42"/>
  <c r="G22" i="42"/>
  <c r="H22" i="42"/>
  <c r="I22" i="42"/>
  <c r="J22" i="42"/>
  <c r="E24" i="42"/>
  <c r="F24" i="42"/>
  <c r="G24" i="42"/>
  <c r="H24" i="42"/>
  <c r="I24" i="42"/>
  <c r="J24" i="42"/>
  <c r="E27" i="42"/>
  <c r="F27" i="42"/>
  <c r="G27" i="42"/>
  <c r="H27" i="42"/>
  <c r="I27" i="42"/>
  <c r="J27" i="42"/>
  <c r="E32" i="42"/>
  <c r="F32" i="42"/>
  <c r="G32" i="42"/>
  <c r="H32" i="42"/>
  <c r="I32" i="42"/>
  <c r="J32" i="42"/>
  <c r="E37" i="42"/>
  <c r="F37" i="42"/>
  <c r="G37" i="42"/>
  <c r="H37" i="42"/>
  <c r="I37" i="42"/>
  <c r="J37" i="42"/>
  <c r="E55" i="43"/>
  <c r="F55" i="43"/>
  <c r="G55" i="43"/>
  <c r="H55" i="43"/>
  <c r="I55" i="43"/>
  <c r="J55" i="43"/>
  <c r="E59" i="43"/>
  <c r="F59" i="43"/>
  <c r="G59" i="43"/>
  <c r="H59" i="43"/>
  <c r="I59" i="43"/>
  <c r="J59" i="43"/>
  <c r="E66" i="43"/>
  <c r="F66" i="43"/>
  <c r="G66" i="43"/>
  <c r="H66" i="43"/>
  <c r="I66" i="43"/>
  <c r="J66" i="43"/>
  <c r="E68" i="43"/>
  <c r="F68" i="43"/>
  <c r="G68" i="43"/>
  <c r="H68" i="43"/>
  <c r="I68" i="43"/>
  <c r="J68" i="43"/>
  <c r="E72" i="43"/>
  <c r="F72" i="43"/>
  <c r="G72" i="43"/>
  <c r="H72" i="43"/>
  <c r="I72" i="43"/>
  <c r="J72" i="43"/>
  <c r="E42" i="43"/>
  <c r="F42" i="43"/>
  <c r="G42" i="43"/>
  <c r="H42" i="43"/>
  <c r="I42" i="43"/>
  <c r="J42" i="43"/>
  <c r="E44" i="43"/>
  <c r="F44" i="43"/>
  <c r="G44" i="43"/>
  <c r="H44" i="43"/>
  <c r="I44" i="43"/>
  <c r="J44" i="43"/>
  <c r="E46" i="43"/>
  <c r="F46" i="43"/>
  <c r="G46" i="43"/>
  <c r="H46" i="43"/>
  <c r="I46" i="43"/>
  <c r="J46" i="43"/>
  <c r="E48" i="43"/>
  <c r="F48" i="43"/>
  <c r="G48" i="43"/>
  <c r="H48" i="43"/>
  <c r="I48" i="43"/>
  <c r="J48" i="43"/>
  <c r="E50" i="43"/>
  <c r="F50" i="43"/>
  <c r="G50" i="43"/>
  <c r="H50" i="43"/>
  <c r="I50" i="43"/>
  <c r="J50" i="43"/>
  <c r="E52" i="43"/>
  <c r="F52" i="43"/>
  <c r="G52" i="43"/>
  <c r="H52" i="43"/>
  <c r="I52" i="43"/>
  <c r="J52" i="43"/>
  <c r="E31" i="43"/>
  <c r="F31" i="43"/>
  <c r="G31" i="43"/>
  <c r="H31" i="43"/>
  <c r="I31" i="43"/>
  <c r="J31" i="43"/>
  <c r="E16" i="43"/>
  <c r="F16" i="43"/>
  <c r="G16" i="43"/>
  <c r="H16" i="43"/>
  <c r="I16" i="43"/>
  <c r="J16" i="43"/>
  <c r="E18" i="43"/>
  <c r="F18" i="43"/>
  <c r="G18" i="43"/>
  <c r="H18" i="43"/>
  <c r="I18" i="43"/>
  <c r="J18" i="43"/>
  <c r="E20" i="43"/>
  <c r="F20" i="43"/>
  <c r="G20" i="43"/>
  <c r="H20" i="43"/>
  <c r="I20" i="43"/>
  <c r="J20" i="43"/>
  <c r="E7" i="43"/>
  <c r="F7" i="43"/>
  <c r="G7" i="43"/>
  <c r="H7" i="43"/>
  <c r="I7" i="43"/>
  <c r="J7" i="43"/>
  <c r="J38" i="13" l="1"/>
  <c r="E5" i="44"/>
  <c r="F5" i="44"/>
  <c r="G5" i="44"/>
  <c r="H5" i="44"/>
  <c r="I5" i="44"/>
  <c r="J5" i="44"/>
  <c r="E7" i="44"/>
  <c r="F7" i="44"/>
  <c r="G7" i="44"/>
  <c r="H7" i="44"/>
  <c r="I7" i="44"/>
  <c r="J7" i="44"/>
  <c r="E9" i="44"/>
  <c r="F9" i="44"/>
  <c r="G9" i="44"/>
  <c r="H9" i="44"/>
  <c r="I9" i="44"/>
  <c r="J9" i="44"/>
  <c r="E11" i="44"/>
  <c r="F11" i="44"/>
  <c r="G11" i="44"/>
  <c r="H11" i="44"/>
  <c r="I11" i="44"/>
  <c r="J11" i="44"/>
  <c r="I28" i="44"/>
  <c r="J28" i="44"/>
  <c r="I25" i="44"/>
  <c r="J25" i="44"/>
  <c r="I18" i="44"/>
  <c r="J18" i="44"/>
  <c r="I14" i="44"/>
  <c r="J14" i="44"/>
  <c r="I40" i="57"/>
  <c r="J40" i="57"/>
  <c r="I35" i="57"/>
  <c r="J35" i="57"/>
  <c r="I32" i="57"/>
  <c r="J32" i="57"/>
  <c r="I30" i="57"/>
  <c r="J30" i="57"/>
  <c r="I23" i="57"/>
  <c r="J23" i="57"/>
  <c r="I19" i="57"/>
  <c r="J19" i="57"/>
  <c r="I16" i="57"/>
  <c r="J16" i="57"/>
  <c r="I14" i="57"/>
  <c r="J14" i="57"/>
  <c r="I9" i="57"/>
  <c r="J9" i="57"/>
  <c r="I7" i="57"/>
  <c r="I6" i="57" s="1"/>
  <c r="J7" i="57"/>
  <c r="J6" i="57" s="1"/>
  <c r="I25" i="48"/>
  <c r="J25" i="48"/>
  <c r="F22" i="48"/>
  <c r="G22" i="48"/>
  <c r="H22" i="48"/>
  <c r="I22" i="48"/>
  <c r="J22" i="48"/>
  <c r="E22" i="48"/>
  <c r="I14" i="48"/>
  <c r="J14" i="48"/>
  <c r="I10" i="48"/>
  <c r="J10" i="48"/>
  <c r="I5" i="48"/>
  <c r="J5" i="48"/>
  <c r="I7" i="48"/>
  <c r="J7" i="48"/>
  <c r="I28" i="58"/>
  <c r="J28" i="58"/>
  <c r="I25" i="58"/>
  <c r="J25" i="58"/>
  <c r="I18" i="58"/>
  <c r="J18" i="58"/>
  <c r="I14" i="58"/>
  <c r="J14" i="58"/>
  <c r="I5" i="58"/>
  <c r="J5" i="58"/>
  <c r="I7" i="58"/>
  <c r="J7" i="58"/>
  <c r="I11" i="58"/>
  <c r="J11" i="58"/>
  <c r="E6" i="49"/>
  <c r="F6" i="49"/>
  <c r="G6" i="49"/>
  <c r="H6" i="49"/>
  <c r="I6" i="49"/>
  <c r="J6" i="49"/>
  <c r="E26" i="49"/>
  <c r="F26" i="49"/>
  <c r="G26" i="49"/>
  <c r="H26" i="49"/>
  <c r="I26" i="49"/>
  <c r="J26" i="49"/>
  <c r="E19" i="49"/>
  <c r="F19" i="49"/>
  <c r="G19" i="49"/>
  <c r="H19" i="49"/>
  <c r="I19" i="49"/>
  <c r="J19" i="49"/>
  <c r="E15" i="49"/>
  <c r="F15" i="49"/>
  <c r="G15" i="49"/>
  <c r="H15" i="49"/>
  <c r="I15" i="49"/>
  <c r="J15" i="49"/>
  <c r="E12" i="49"/>
  <c r="F12" i="49"/>
  <c r="G12" i="49"/>
  <c r="H12" i="49"/>
  <c r="I12" i="49"/>
  <c r="J12" i="49"/>
  <c r="E10" i="49"/>
  <c r="F10" i="49"/>
  <c r="G10" i="49"/>
  <c r="H10" i="49"/>
  <c r="I10" i="49"/>
  <c r="J10" i="49"/>
  <c r="E8" i="49"/>
  <c r="F8" i="49"/>
  <c r="G8" i="49"/>
  <c r="H8" i="49"/>
  <c r="I8" i="49"/>
  <c r="J8" i="49"/>
  <c r="E10" i="50"/>
  <c r="F10" i="50"/>
  <c r="G10" i="50"/>
  <c r="H10" i="50"/>
  <c r="I10" i="50"/>
  <c r="J10" i="50"/>
  <c r="E14" i="50"/>
  <c r="F14" i="50"/>
  <c r="G14" i="50"/>
  <c r="H14" i="50"/>
  <c r="I14" i="50"/>
  <c r="J14" i="50"/>
  <c r="E21" i="50"/>
  <c r="F21" i="50"/>
  <c r="G21" i="50"/>
  <c r="H21" i="50"/>
  <c r="I21" i="50"/>
  <c r="J21" i="50"/>
  <c r="E24" i="50"/>
  <c r="F24" i="50"/>
  <c r="G24" i="50"/>
  <c r="H24" i="50"/>
  <c r="J24" i="50"/>
  <c r="I24" i="50"/>
  <c r="E5" i="50"/>
  <c r="F5" i="50"/>
  <c r="G5" i="50"/>
  <c r="H5" i="50"/>
  <c r="I5" i="50"/>
  <c r="J5" i="50"/>
  <c r="E7" i="50"/>
  <c r="F7" i="50"/>
  <c r="G7" i="50"/>
  <c r="H7" i="50"/>
  <c r="I7" i="50"/>
  <c r="J7" i="50"/>
  <c r="E16" i="51"/>
  <c r="F16" i="51"/>
  <c r="G16" i="51"/>
  <c r="H16" i="51"/>
  <c r="I16" i="51"/>
  <c r="J16" i="51"/>
  <c r="E23" i="51"/>
  <c r="F23" i="51"/>
  <c r="G23" i="51"/>
  <c r="H23" i="51"/>
  <c r="I23" i="51"/>
  <c r="J23" i="51"/>
  <c r="E26" i="51"/>
  <c r="F26" i="51"/>
  <c r="G26" i="51"/>
  <c r="H26" i="51"/>
  <c r="I26" i="51"/>
  <c r="J26" i="51"/>
  <c r="E12" i="51"/>
  <c r="F12" i="51"/>
  <c r="G12" i="51"/>
  <c r="H12" i="51"/>
  <c r="I12" i="51"/>
  <c r="J12" i="51"/>
  <c r="E6" i="51"/>
  <c r="F6" i="51"/>
  <c r="G6" i="51"/>
  <c r="H6" i="51"/>
  <c r="I6" i="51"/>
  <c r="J6" i="51"/>
  <c r="E7" i="51"/>
  <c r="F7" i="51"/>
  <c r="G7" i="51"/>
  <c r="H7" i="51"/>
  <c r="I7" i="51"/>
  <c r="J7" i="51"/>
  <c r="E14" i="58"/>
  <c r="F14" i="58"/>
  <c r="G14" i="58"/>
  <c r="H14" i="58"/>
  <c r="E18" i="58"/>
  <c r="F18" i="58"/>
  <c r="G18" i="58"/>
  <c r="H18" i="58"/>
  <c r="E28" i="58"/>
  <c r="F28" i="58"/>
  <c r="G28" i="58"/>
  <c r="E25" i="58"/>
  <c r="F25" i="58"/>
  <c r="G25" i="58"/>
  <c r="H25" i="58"/>
  <c r="H28" i="58"/>
  <c r="E11" i="58"/>
  <c r="F11" i="58"/>
  <c r="G11" i="58"/>
  <c r="H11" i="58"/>
  <c r="E9" i="58"/>
  <c r="F9" i="58"/>
  <c r="G9" i="58"/>
  <c r="H9" i="58"/>
  <c r="E7" i="58"/>
  <c r="F7" i="58"/>
  <c r="G7" i="58"/>
  <c r="H7" i="58"/>
  <c r="E5" i="58"/>
  <c r="F5" i="58"/>
  <c r="G5" i="58"/>
  <c r="H5" i="58"/>
  <c r="E5" i="48"/>
  <c r="F5" i="48"/>
  <c r="G5" i="48"/>
  <c r="H5" i="48"/>
  <c r="E7" i="48"/>
  <c r="F7" i="48"/>
  <c r="G7" i="48"/>
  <c r="H7" i="48"/>
  <c r="E10" i="48"/>
  <c r="F10" i="48"/>
  <c r="G10" i="48"/>
  <c r="H10" i="48"/>
  <c r="E14" i="48"/>
  <c r="F14" i="48"/>
  <c r="G14" i="48"/>
  <c r="H14" i="48"/>
  <c r="E25" i="48"/>
  <c r="F25" i="48"/>
  <c r="G25" i="48"/>
  <c r="H25" i="48"/>
  <c r="E19" i="57"/>
  <c r="F19" i="57"/>
  <c r="G19" i="57"/>
  <c r="H19" i="57"/>
  <c r="E23" i="57"/>
  <c r="F23" i="57"/>
  <c r="G23" i="57"/>
  <c r="H23" i="57"/>
  <c r="E30" i="57"/>
  <c r="F30" i="57"/>
  <c r="G30" i="57"/>
  <c r="H30" i="57"/>
  <c r="E32" i="57"/>
  <c r="F32" i="57"/>
  <c r="G32" i="57"/>
  <c r="H32" i="57"/>
  <c r="E7" i="57"/>
  <c r="F7" i="57"/>
  <c r="G7" i="57"/>
  <c r="H7" i="57"/>
  <c r="E9" i="57"/>
  <c r="F9" i="57"/>
  <c r="G9" i="57"/>
  <c r="H9" i="57"/>
  <c r="E14" i="57"/>
  <c r="F14" i="57"/>
  <c r="G14" i="57"/>
  <c r="H14" i="57"/>
  <c r="E16" i="57"/>
  <c r="F16" i="57"/>
  <c r="G16" i="57"/>
  <c r="H16" i="57"/>
  <c r="E35" i="57"/>
  <c r="F35" i="57"/>
  <c r="G35" i="57"/>
  <c r="H35" i="57"/>
  <c r="E40" i="57"/>
  <c r="F40" i="57"/>
  <c r="G40" i="57"/>
  <c r="H40" i="57"/>
  <c r="E24" i="39"/>
  <c r="F24" i="39"/>
  <c r="G24" i="39"/>
  <c r="H24" i="39"/>
  <c r="E28" i="39"/>
  <c r="F28" i="39"/>
  <c r="G28" i="39"/>
  <c r="H28" i="39"/>
  <c r="E17" i="39"/>
  <c r="F17" i="39"/>
  <c r="G17" i="39"/>
  <c r="H17" i="39"/>
  <c r="E13" i="39"/>
  <c r="F13" i="39"/>
  <c r="G13" i="39"/>
  <c r="H13" i="39"/>
  <c r="E10" i="39"/>
  <c r="F10" i="39"/>
  <c r="G10" i="39"/>
  <c r="H10" i="39"/>
  <c r="E8" i="39"/>
  <c r="F8" i="39"/>
  <c r="G8" i="39"/>
  <c r="H8" i="39"/>
  <c r="E5" i="39"/>
  <c r="E4" i="39" s="1"/>
  <c r="F5" i="39"/>
  <c r="F4" i="39" s="1"/>
  <c r="G5" i="39"/>
  <c r="G4" i="39" s="1"/>
  <c r="H5" i="39"/>
  <c r="H4" i="39" s="1"/>
  <c r="E23" i="38"/>
  <c r="E27" i="38" s="1"/>
  <c r="E28" i="38" s="1"/>
  <c r="F23" i="38"/>
  <c r="F27" i="38" s="1"/>
  <c r="F28" i="38" s="1"/>
  <c r="G23" i="38"/>
  <c r="G27" i="38" s="1"/>
  <c r="G28" i="38" s="1"/>
  <c r="H23" i="38"/>
  <c r="H27" i="38" s="1"/>
  <c r="H28" i="38" s="1"/>
  <c r="E21" i="38"/>
  <c r="F21" i="38"/>
  <c r="G21" i="38"/>
  <c r="H21" i="38"/>
  <c r="E13" i="38"/>
  <c r="F13" i="38"/>
  <c r="G13" i="38"/>
  <c r="H13" i="38"/>
  <c r="E9" i="38"/>
  <c r="F9" i="38"/>
  <c r="G9" i="38"/>
  <c r="H9" i="38"/>
  <c r="E6" i="38"/>
  <c r="E5" i="38" s="1"/>
  <c r="F6" i="38"/>
  <c r="F5" i="38" s="1"/>
  <c r="G6" i="38"/>
  <c r="G5" i="38" s="1"/>
  <c r="H6" i="38"/>
  <c r="H5" i="38" s="1"/>
  <c r="E8" i="37"/>
  <c r="F8" i="37"/>
  <c r="G8" i="37"/>
  <c r="H8" i="37"/>
  <c r="E5" i="37"/>
  <c r="F5" i="37"/>
  <c r="G5" i="37"/>
  <c r="H5" i="37"/>
  <c r="G13" i="37"/>
  <c r="H13" i="37"/>
  <c r="E17" i="37"/>
  <c r="F17" i="37"/>
  <c r="G17" i="37"/>
  <c r="H17" i="37"/>
  <c r="H4" i="37" s="1"/>
  <c r="H39" i="37" s="1"/>
  <c r="E20" i="37"/>
  <c r="F20" i="37"/>
  <c r="G20" i="37"/>
  <c r="H20" i="37"/>
  <c r="E24" i="37"/>
  <c r="F24" i="37"/>
  <c r="G24" i="37"/>
  <c r="H24" i="37"/>
  <c r="E31" i="37"/>
  <c r="F31" i="37"/>
  <c r="G31" i="37"/>
  <c r="H31" i="37"/>
  <c r="E33" i="37"/>
  <c r="F33" i="37"/>
  <c r="G33" i="37"/>
  <c r="H33" i="37"/>
  <c r="E9" i="30"/>
  <c r="F9" i="30"/>
  <c r="G9" i="30"/>
  <c r="H9" i="30"/>
  <c r="E13" i="30"/>
  <c r="F13" i="30"/>
  <c r="G13" i="30"/>
  <c r="H13" i="30"/>
  <c r="E20" i="30"/>
  <c r="F20" i="30"/>
  <c r="G20" i="30"/>
  <c r="H20" i="30"/>
  <c r="E22" i="30"/>
  <c r="E30" i="30" s="1"/>
  <c r="E31" i="30" s="1"/>
  <c r="F22" i="30"/>
  <c r="F30" i="30" s="1"/>
  <c r="F31" i="30" s="1"/>
  <c r="G22" i="30"/>
  <c r="H22" i="30"/>
  <c r="E6" i="30"/>
  <c r="E5" i="30" s="1"/>
  <c r="F6" i="30"/>
  <c r="F5" i="30" s="1"/>
  <c r="G6" i="30"/>
  <c r="G5" i="30" s="1"/>
  <c r="H6" i="30"/>
  <c r="H5" i="30" s="1"/>
  <c r="E8" i="25"/>
  <c r="F8" i="25"/>
  <c r="G8" i="25"/>
  <c r="H8" i="25"/>
  <c r="E12" i="25"/>
  <c r="F12" i="25"/>
  <c r="G12" i="25"/>
  <c r="H12" i="25"/>
  <c r="E19" i="25"/>
  <c r="F19" i="25"/>
  <c r="G19" i="25"/>
  <c r="H19" i="25"/>
  <c r="E21" i="25"/>
  <c r="F21" i="25"/>
  <c r="G21" i="25"/>
  <c r="H21" i="25"/>
  <c r="E30" i="25"/>
  <c r="F30" i="25"/>
  <c r="G30" i="25"/>
  <c r="H30" i="25"/>
  <c r="E5" i="25"/>
  <c r="E4" i="25" s="1"/>
  <c r="F5" i="25"/>
  <c r="F4" i="25" s="1"/>
  <c r="G5" i="25"/>
  <c r="G4" i="25" s="1"/>
  <c r="H5" i="25"/>
  <c r="H4" i="25" s="1"/>
  <c r="E16" i="24"/>
  <c r="F16" i="24"/>
  <c r="G16" i="24"/>
  <c r="H16" i="24"/>
  <c r="E24" i="24"/>
  <c r="F24" i="24"/>
  <c r="G24" i="24"/>
  <c r="H24" i="24"/>
  <c r="E27" i="24"/>
  <c r="E33" i="24" s="1"/>
  <c r="E34" i="24" s="1"/>
  <c r="F27" i="24"/>
  <c r="F33" i="24" s="1"/>
  <c r="F34" i="24" s="1"/>
  <c r="G27" i="24"/>
  <c r="H27" i="24"/>
  <c r="E12" i="24"/>
  <c r="F12" i="24"/>
  <c r="G12" i="24"/>
  <c r="H12" i="24"/>
  <c r="E8" i="24"/>
  <c r="F8" i="24"/>
  <c r="G8" i="24"/>
  <c r="H8" i="24"/>
  <c r="E12" i="20"/>
  <c r="F12" i="20"/>
  <c r="G12" i="20"/>
  <c r="H12" i="20"/>
  <c r="E16" i="20"/>
  <c r="F16" i="20"/>
  <c r="G16" i="20"/>
  <c r="H16" i="20"/>
  <c r="E23" i="20"/>
  <c r="F23" i="20"/>
  <c r="G23" i="20"/>
  <c r="H23" i="20"/>
  <c r="E26" i="20"/>
  <c r="F26" i="20"/>
  <c r="G26" i="20"/>
  <c r="H26" i="20"/>
  <c r="E29" i="20"/>
  <c r="F29" i="20"/>
  <c r="G29" i="20"/>
  <c r="H29" i="20"/>
  <c r="E31" i="20"/>
  <c r="F31" i="20"/>
  <c r="G31" i="20"/>
  <c r="H31" i="20"/>
  <c r="E7" i="20"/>
  <c r="F7" i="20"/>
  <c r="G7" i="20"/>
  <c r="H7" i="20"/>
  <c r="E5" i="20"/>
  <c r="E4" i="20" s="1"/>
  <c r="F5" i="20"/>
  <c r="F4" i="20" s="1"/>
  <c r="G5" i="20"/>
  <c r="H5" i="20"/>
  <c r="E25" i="17"/>
  <c r="F25" i="17"/>
  <c r="G25" i="17"/>
  <c r="H25" i="17"/>
  <c r="E21" i="17"/>
  <c r="F21" i="17"/>
  <c r="G21" i="17"/>
  <c r="H21" i="17"/>
  <c r="E14" i="17"/>
  <c r="F14" i="17"/>
  <c r="G14" i="17"/>
  <c r="H14" i="17"/>
  <c r="E10" i="17"/>
  <c r="F10" i="17"/>
  <c r="G10" i="17"/>
  <c r="H10" i="17"/>
  <c r="E7" i="17"/>
  <c r="F7" i="17"/>
  <c r="G7" i="17"/>
  <c r="E5" i="17"/>
  <c r="F5" i="17"/>
  <c r="G5" i="17"/>
  <c r="G4" i="17" s="1"/>
  <c r="H5" i="17"/>
  <c r="H4" i="17" s="1"/>
  <c r="E25" i="16"/>
  <c r="F25" i="16"/>
  <c r="G25" i="16"/>
  <c r="H25" i="16"/>
  <c r="E21" i="16"/>
  <c r="F21" i="16"/>
  <c r="G21" i="16"/>
  <c r="H21" i="16"/>
  <c r="E14" i="16"/>
  <c r="F14" i="16"/>
  <c r="G14" i="16"/>
  <c r="H14" i="16"/>
  <c r="E10" i="16"/>
  <c r="F10" i="16"/>
  <c r="G10" i="16"/>
  <c r="H10" i="16"/>
  <c r="E5" i="16"/>
  <c r="F5" i="16"/>
  <c r="G5" i="16"/>
  <c r="H5" i="16"/>
  <c r="E7" i="16"/>
  <c r="F7" i="16"/>
  <c r="G7" i="16"/>
  <c r="H7" i="16"/>
  <c r="E29" i="13"/>
  <c r="E37" i="13" s="1"/>
  <c r="E38" i="13" s="1"/>
  <c r="F29" i="13"/>
  <c r="F37" i="13" s="1"/>
  <c r="F38" i="13" s="1"/>
  <c r="G29" i="13"/>
  <c r="G37" i="13" s="1"/>
  <c r="G38" i="13" s="1"/>
  <c r="H29" i="13"/>
  <c r="H37" i="13" s="1"/>
  <c r="H38" i="13" s="1"/>
  <c r="G32" i="17" l="1"/>
  <c r="G33" i="17" s="1"/>
  <c r="F32" i="17"/>
  <c r="F4" i="17"/>
  <c r="E4" i="17"/>
  <c r="H32" i="17"/>
  <c r="H33" i="17" s="1"/>
  <c r="E32" i="17"/>
  <c r="E33" i="17" s="1"/>
  <c r="H31" i="16"/>
  <c r="G31" i="16"/>
  <c r="F31" i="16"/>
  <c r="H4" i="16"/>
  <c r="H32" i="16" s="1"/>
  <c r="F4" i="16"/>
  <c r="F32" i="16" s="1"/>
  <c r="G4" i="16"/>
  <c r="G32" i="16" s="1"/>
  <c r="E4" i="16"/>
  <c r="E31" i="16"/>
  <c r="F36" i="20"/>
  <c r="F37" i="20" s="1"/>
  <c r="E36" i="20"/>
  <c r="E37" i="20" s="1"/>
  <c r="H4" i="20"/>
  <c r="H36" i="20"/>
  <c r="H37" i="20" s="1"/>
  <c r="G36" i="20"/>
  <c r="G4" i="20"/>
  <c r="H33" i="24"/>
  <c r="H34" i="24" s="1"/>
  <c r="G33" i="24"/>
  <c r="G34" i="24" s="1"/>
  <c r="G32" i="25"/>
  <c r="G33" i="25" s="1"/>
  <c r="F32" i="25"/>
  <c r="F33" i="25" s="1"/>
  <c r="E32" i="25"/>
  <c r="E33" i="25" s="1"/>
  <c r="H32" i="25"/>
  <c r="H33" i="25" s="1"/>
  <c r="H30" i="30"/>
  <c r="H31" i="30" s="1"/>
  <c r="G30" i="30"/>
  <c r="G31" i="30" s="1"/>
  <c r="F34" i="39"/>
  <c r="F35" i="39" s="1"/>
  <c r="H34" i="39"/>
  <c r="H35" i="39" s="1"/>
  <c r="G34" i="39"/>
  <c r="G35" i="39" s="1"/>
  <c r="E34" i="39"/>
  <c r="E35" i="39" s="1"/>
  <c r="G6" i="57"/>
  <c r="H6" i="57"/>
  <c r="F6" i="57"/>
  <c r="E6" i="57"/>
  <c r="I28" i="48"/>
  <c r="J28" i="48"/>
  <c r="J4" i="48"/>
  <c r="G4" i="48"/>
  <c r="I4" i="48"/>
  <c r="H4" i="48"/>
  <c r="H28" i="48"/>
  <c r="H29" i="48" s="1"/>
  <c r="G28" i="48"/>
  <c r="G29" i="48" s="1"/>
  <c r="F28" i="48"/>
  <c r="F4" i="48"/>
  <c r="E4" i="48"/>
  <c r="E28" i="48"/>
  <c r="E29" i="48" s="1"/>
  <c r="H33" i="58"/>
  <c r="I4" i="58"/>
  <c r="I33" i="58"/>
  <c r="I34" i="58" s="1"/>
  <c r="J33" i="58"/>
  <c r="J4" i="58"/>
  <c r="H4" i="58"/>
  <c r="G4" i="58"/>
  <c r="F4" i="58"/>
  <c r="E33" i="58"/>
  <c r="G33" i="58"/>
  <c r="G34" i="58" s="1"/>
  <c r="F33" i="58"/>
  <c r="F34" i="58" s="1"/>
  <c r="E4" i="58"/>
  <c r="H28" i="44"/>
  <c r="G28" i="44"/>
  <c r="F28" i="44"/>
  <c r="E28" i="44"/>
  <c r="H25" i="44"/>
  <c r="G25" i="44"/>
  <c r="F25" i="44"/>
  <c r="E25" i="44"/>
  <c r="H18" i="44"/>
  <c r="G18" i="44"/>
  <c r="F18" i="44"/>
  <c r="E18" i="44"/>
  <c r="H14" i="44"/>
  <c r="G14" i="44"/>
  <c r="F14" i="44"/>
  <c r="E14" i="44"/>
  <c r="F4" i="44"/>
  <c r="E4" i="44"/>
  <c r="H4" i="44"/>
  <c r="G4" i="44"/>
  <c r="H36" i="41"/>
  <c r="G36" i="41"/>
  <c r="E36" i="41"/>
  <c r="E4" i="41"/>
  <c r="H4" i="41"/>
  <c r="G4" i="41"/>
  <c r="F4" i="41"/>
  <c r="H37" i="28"/>
  <c r="G37" i="28"/>
  <c r="H60" i="27"/>
  <c r="H61" i="27" s="1"/>
  <c r="G60" i="27"/>
  <c r="G61" i="27" s="1"/>
  <c r="E60" i="27"/>
  <c r="H33" i="19"/>
  <c r="H34" i="19" s="1"/>
  <c r="G33" i="19"/>
  <c r="F9" i="19"/>
  <c r="E9" i="19"/>
  <c r="H38" i="11"/>
  <c r="H39" i="11" s="1"/>
  <c r="G38" i="11"/>
  <c r="G39" i="11" s="1"/>
  <c r="F38" i="11"/>
  <c r="H33" i="8"/>
  <c r="H34" i="8" s="1"/>
  <c r="G33" i="8"/>
  <c r="G34" i="8" s="1"/>
  <c r="F33" i="17" l="1"/>
  <c r="E32" i="16"/>
  <c r="G37" i="20"/>
  <c r="E43" i="57"/>
  <c r="F29" i="48"/>
  <c r="J29" i="48"/>
  <c r="I29" i="48"/>
  <c r="E34" i="58"/>
  <c r="J34" i="58"/>
  <c r="H34" i="58"/>
  <c r="E37" i="28"/>
  <c r="E38" i="28" s="1"/>
  <c r="G38" i="28"/>
  <c r="F37" i="28"/>
  <c r="E33" i="44"/>
  <c r="E34" i="44" s="1"/>
  <c r="G33" i="44"/>
  <c r="G34" i="44" s="1"/>
  <c r="F33" i="44"/>
  <c r="F34" i="44" s="1"/>
  <c r="E61" i="42"/>
  <c r="G61" i="42"/>
  <c r="G62" i="42" s="1"/>
  <c r="F61" i="42"/>
  <c r="E5" i="42"/>
  <c r="F5" i="42"/>
  <c r="H61" i="42"/>
  <c r="H62" i="42" s="1"/>
  <c r="E37" i="41"/>
  <c r="H37" i="41"/>
  <c r="G37" i="41"/>
  <c r="F38" i="28"/>
  <c r="E61" i="27"/>
  <c r="F60" i="27"/>
  <c r="E60" i="31"/>
  <c r="F60" i="31"/>
  <c r="G60" i="31"/>
  <c r="H60" i="31"/>
  <c r="G34" i="19"/>
  <c r="E33" i="19"/>
  <c r="E34" i="19" s="1"/>
  <c r="E38" i="11"/>
  <c r="E39" i="11" s="1"/>
  <c r="F39" i="11"/>
  <c r="F33" i="8"/>
  <c r="F34" i="8" s="1"/>
  <c r="E33" i="8"/>
  <c r="E34" i="8" s="1"/>
  <c r="H33" i="44"/>
  <c r="H34" i="44" s="1"/>
  <c r="F36" i="41"/>
  <c r="F37" i="41" s="1"/>
  <c r="H38" i="28"/>
  <c r="F33" i="19"/>
  <c r="F34" i="19" s="1"/>
  <c r="E61" i="31" l="1"/>
  <c r="G61" i="31"/>
  <c r="F61" i="31"/>
  <c r="H61" i="31"/>
  <c r="F62" i="42"/>
  <c r="E62" i="42"/>
  <c r="F61" i="27"/>
  <c r="H32" i="51" l="1"/>
  <c r="H33" i="51" s="1"/>
  <c r="G32" i="51"/>
  <c r="G33" i="51" s="1"/>
  <c r="E32" i="51"/>
  <c r="H80" i="43"/>
  <c r="G80" i="43"/>
  <c r="H6" i="43"/>
  <c r="G6" i="43"/>
  <c r="H44" i="34"/>
  <c r="H45" i="34" s="1"/>
  <c r="G44" i="34"/>
  <c r="G45" i="34" s="1"/>
  <c r="H36" i="14"/>
  <c r="H37" i="14" s="1"/>
  <c r="G36" i="14"/>
  <c r="G37" i="14" s="1"/>
  <c r="F36" i="14"/>
  <c r="E36" i="14"/>
  <c r="H28" i="54"/>
  <c r="H29" i="54" s="1"/>
  <c r="G28" i="54"/>
  <c r="G29" i="54" s="1"/>
  <c r="G81" i="43" l="1"/>
  <c r="H81" i="43"/>
  <c r="E33" i="51"/>
  <c r="E6" i="43"/>
  <c r="E80" i="43"/>
  <c r="E81" i="43" s="1"/>
  <c r="F6" i="43"/>
  <c r="F80" i="43"/>
  <c r="F81" i="43" s="1"/>
  <c r="E75" i="29"/>
  <c r="F75" i="29"/>
  <c r="E76" i="29"/>
  <c r="E44" i="34"/>
  <c r="E45" i="34" s="1"/>
  <c r="F44" i="34"/>
  <c r="F37" i="14"/>
  <c r="E28" i="54"/>
  <c r="E29" i="54" s="1"/>
  <c r="F32" i="51"/>
  <c r="F33" i="51" s="1"/>
  <c r="G75" i="29"/>
  <c r="G76" i="29" s="1"/>
  <c r="H75" i="29"/>
  <c r="H76" i="29" s="1"/>
  <c r="E37" i="14"/>
  <c r="F28" i="54"/>
  <c r="F29" i="54" s="1"/>
  <c r="F76" i="29" l="1"/>
  <c r="F45" i="34"/>
  <c r="H56" i="36"/>
  <c r="G56" i="36"/>
  <c r="F56" i="36"/>
  <c r="E56" i="36"/>
  <c r="H7" i="36"/>
  <c r="G7" i="36"/>
  <c r="F7" i="36"/>
  <c r="E7" i="36"/>
  <c r="E17" i="22"/>
  <c r="H13" i="15"/>
  <c r="G13" i="15"/>
  <c r="F13" i="15"/>
  <c r="E13" i="15"/>
  <c r="E55" i="15" l="1"/>
  <c r="G94" i="36"/>
  <c r="G95" i="36" s="1"/>
  <c r="F94" i="36"/>
  <c r="F95" i="36" s="1"/>
  <c r="H94" i="36"/>
  <c r="E35" i="32"/>
  <c r="E36" i="32" s="1"/>
  <c r="F35" i="32"/>
  <c r="F36" i="32" s="1"/>
  <c r="G35" i="32"/>
  <c r="G36" i="32" s="1"/>
  <c r="H35" i="32"/>
  <c r="H36" i="32" s="1"/>
  <c r="G56" i="22"/>
  <c r="E56" i="22"/>
  <c r="F56" i="22"/>
  <c r="F57" i="22" s="1"/>
  <c r="F55" i="15"/>
  <c r="E31" i="9"/>
  <c r="E32" i="9" s="1"/>
  <c r="F31" i="9"/>
  <c r="F32" i="9" s="1"/>
  <c r="G31" i="9"/>
  <c r="G32" i="9" s="1"/>
  <c r="H56" i="22"/>
  <c r="G55" i="15"/>
  <c r="G56" i="15" s="1"/>
  <c r="H55" i="15"/>
  <c r="H31" i="9"/>
  <c r="H32" i="9" s="1"/>
  <c r="H95" i="36" l="1"/>
  <c r="E57" i="22"/>
  <c r="G57" i="22"/>
  <c r="E56" i="15"/>
  <c r="H57" i="22"/>
  <c r="F56" i="15"/>
  <c r="H56" i="15"/>
  <c r="H4" i="50" l="1"/>
  <c r="G4" i="50"/>
  <c r="F4" i="50"/>
  <c r="E4" i="50"/>
  <c r="E28" i="49"/>
  <c r="H5" i="49"/>
  <c r="G5" i="49"/>
  <c r="F5" i="49"/>
  <c r="E5" i="49"/>
  <c r="H39" i="45"/>
  <c r="G39" i="45"/>
  <c r="F39" i="45"/>
  <c r="E32" i="45"/>
  <c r="E39" i="45" s="1"/>
  <c r="E28" i="45"/>
  <c r="E21" i="45"/>
  <c r="E17" i="45"/>
  <c r="E13" i="45"/>
  <c r="E11" i="45"/>
  <c r="E9" i="45"/>
  <c r="E7" i="45"/>
  <c r="G31" i="26"/>
  <c r="F31" i="26"/>
  <c r="E25" i="26"/>
  <c r="E22" i="26"/>
  <c r="E14" i="26"/>
  <c r="E10" i="26"/>
  <c r="E7" i="26"/>
  <c r="E6" i="26"/>
  <c r="H36" i="18"/>
  <c r="G36" i="18"/>
  <c r="F36" i="18"/>
  <c r="E36" i="18"/>
  <c r="H33" i="18"/>
  <c r="G33" i="18"/>
  <c r="F33" i="18"/>
  <c r="E33" i="18"/>
  <c r="H26" i="18"/>
  <c r="G26" i="18"/>
  <c r="F26" i="18"/>
  <c r="E26" i="18"/>
  <c r="H19" i="18"/>
  <c r="G19" i="18"/>
  <c r="F19" i="18"/>
  <c r="E19" i="18"/>
  <c r="H17" i="18"/>
  <c r="G17" i="18"/>
  <c r="F17" i="18"/>
  <c r="E17" i="18"/>
  <c r="H10" i="18"/>
  <c r="G10" i="18"/>
  <c r="F10" i="18"/>
  <c r="E10" i="18"/>
  <c r="H7" i="18"/>
  <c r="G7" i="18"/>
  <c r="F7" i="18"/>
  <c r="E7" i="18"/>
  <c r="H24" i="12"/>
  <c r="G24" i="12"/>
  <c r="F24" i="12"/>
  <c r="E24" i="12"/>
  <c r="G28" i="12"/>
  <c r="G29" i="12" s="1"/>
  <c r="H28" i="10"/>
  <c r="G28" i="10"/>
  <c r="F28" i="10"/>
  <c r="E28" i="10"/>
  <c r="H6" i="45" l="1"/>
  <c r="H40" i="45" s="1"/>
  <c r="I6" i="45"/>
  <c r="F6" i="45"/>
  <c r="F40" i="45" s="1"/>
  <c r="E6" i="45"/>
  <c r="E40" i="45" s="1"/>
  <c r="E52" i="35"/>
  <c r="F52" i="35"/>
  <c r="G52" i="35"/>
  <c r="F32" i="26"/>
  <c r="G32" i="26"/>
  <c r="E31" i="26"/>
  <c r="E32" i="26" s="1"/>
  <c r="F43" i="23"/>
  <c r="E43" i="23"/>
  <c r="E44" i="23" s="1"/>
  <c r="G42" i="18"/>
  <c r="E42" i="18"/>
  <c r="E43" i="18" s="1"/>
  <c r="F42" i="18"/>
  <c r="H42" i="18"/>
  <c r="E28" i="12"/>
  <c r="E29" i="12" s="1"/>
  <c r="F28" i="12"/>
  <c r="F29" i="12" s="1"/>
  <c r="H50" i="10"/>
  <c r="E50" i="10"/>
  <c r="E51" i="10" s="1"/>
  <c r="E28" i="7"/>
  <c r="E29" i="7" s="1"/>
  <c r="F28" i="7"/>
  <c r="F29" i="7" s="1"/>
  <c r="G28" i="7"/>
  <c r="G29" i="7" s="1"/>
  <c r="H28" i="7"/>
  <c r="H29" i="7" s="1"/>
  <c r="G6" i="45"/>
  <c r="I39" i="45"/>
  <c r="H52" i="35"/>
  <c r="H53" i="35" s="1"/>
  <c r="I31" i="26"/>
  <c r="I32" i="26" s="1"/>
  <c r="H31" i="26"/>
  <c r="H32" i="26" s="1"/>
  <c r="G43" i="23"/>
  <c r="H43" i="23"/>
  <c r="H28" i="12"/>
  <c r="H29" i="12" s="1"/>
  <c r="F50" i="10"/>
  <c r="F51" i="10" s="1"/>
  <c r="G50" i="10"/>
  <c r="G51" i="10" s="1"/>
  <c r="I40" i="45" l="1"/>
  <c r="F44" i="23"/>
  <c r="H44" i="23"/>
  <c r="G44" i="23"/>
  <c r="F53" i="35"/>
  <c r="E53" i="35"/>
  <c r="F43" i="18"/>
  <c r="G43" i="18"/>
  <c r="H51" i="10"/>
  <c r="G40" i="45"/>
  <c r="G53" i="35"/>
  <c r="H43" i="18"/>
  <c r="L163" i="6" l="1"/>
  <c r="M163" i="6"/>
  <c r="N163" i="6"/>
  <c r="O163" i="6"/>
  <c r="P163" i="6"/>
  <c r="L164" i="6"/>
  <c r="M164" i="6"/>
  <c r="N164" i="6"/>
  <c r="O164" i="6"/>
  <c r="P164" i="6"/>
  <c r="L165" i="6"/>
  <c r="M165" i="6"/>
  <c r="N165" i="6"/>
  <c r="O165" i="6"/>
  <c r="P165" i="6"/>
  <c r="L166" i="6"/>
  <c r="M166" i="6"/>
  <c r="N166" i="6"/>
  <c r="O166" i="6"/>
  <c r="P166" i="6"/>
  <c r="L167" i="6"/>
  <c r="M167" i="6"/>
  <c r="N167" i="6"/>
  <c r="O167" i="6"/>
  <c r="P167" i="6"/>
  <c r="L168" i="6"/>
  <c r="M168" i="6"/>
  <c r="N168" i="6"/>
  <c r="O168" i="6"/>
  <c r="P168" i="6"/>
  <c r="K163" i="6"/>
  <c r="K164" i="6"/>
  <c r="K165" i="6"/>
  <c r="K166" i="6"/>
  <c r="K167" i="6"/>
  <c r="K168" i="6"/>
  <c r="L132" i="6"/>
  <c r="M132" i="6"/>
  <c r="N132" i="6"/>
  <c r="O132" i="6"/>
  <c r="P132" i="6"/>
  <c r="L133" i="6"/>
  <c r="M133" i="6"/>
  <c r="N133" i="6"/>
  <c r="O133" i="6"/>
  <c r="P133" i="6"/>
  <c r="L134" i="6"/>
  <c r="M134" i="6"/>
  <c r="N134" i="6"/>
  <c r="O134" i="6"/>
  <c r="P134" i="6"/>
  <c r="L135" i="6"/>
  <c r="M135" i="6"/>
  <c r="N135" i="6"/>
  <c r="O135" i="6"/>
  <c r="P135" i="6"/>
  <c r="L136" i="6"/>
  <c r="M136" i="6"/>
  <c r="N136" i="6"/>
  <c r="O136" i="6"/>
  <c r="P136" i="6"/>
  <c r="L137" i="6"/>
  <c r="M137" i="6"/>
  <c r="N137" i="6"/>
  <c r="O137" i="6"/>
  <c r="P137" i="6"/>
  <c r="L138" i="6"/>
  <c r="M138" i="6"/>
  <c r="N138" i="6"/>
  <c r="O138" i="6"/>
  <c r="P138" i="6"/>
  <c r="L139" i="6"/>
  <c r="M139" i="6"/>
  <c r="N139" i="6"/>
  <c r="O139" i="6"/>
  <c r="P139" i="6"/>
  <c r="L140" i="6"/>
  <c r="M140" i="6"/>
  <c r="N140" i="6"/>
  <c r="O140" i="6"/>
  <c r="P140" i="6"/>
  <c r="L141" i="6"/>
  <c r="M141" i="6"/>
  <c r="N141" i="6"/>
  <c r="O141" i="6"/>
  <c r="P141" i="6"/>
  <c r="L142" i="6"/>
  <c r="M142" i="6"/>
  <c r="N142" i="6"/>
  <c r="O142" i="6"/>
  <c r="P142" i="6"/>
  <c r="K142" i="6"/>
  <c r="K141" i="6"/>
  <c r="K140" i="6"/>
  <c r="K139" i="6"/>
  <c r="K138" i="6"/>
  <c r="K137" i="6"/>
  <c r="K136" i="6"/>
  <c r="K135" i="6"/>
  <c r="K134" i="6"/>
  <c r="K133" i="6"/>
  <c r="K132" i="6"/>
  <c r="P124" i="6"/>
  <c r="P125" i="6"/>
  <c r="P126" i="6"/>
  <c r="P127" i="6"/>
  <c r="L124" i="6"/>
  <c r="M124" i="6"/>
  <c r="N124" i="6"/>
  <c r="O124" i="6"/>
  <c r="L125" i="6"/>
  <c r="M125" i="6"/>
  <c r="N125" i="6"/>
  <c r="O125" i="6"/>
  <c r="L126" i="6"/>
  <c r="M126" i="6"/>
  <c r="N126" i="6"/>
  <c r="O126" i="6"/>
  <c r="L127" i="6"/>
  <c r="M127" i="6"/>
  <c r="N127" i="6"/>
  <c r="O127" i="6"/>
  <c r="K127" i="6"/>
  <c r="K126" i="6"/>
  <c r="K125" i="6"/>
  <c r="K124" i="6"/>
  <c r="L101" i="6"/>
  <c r="M101" i="6"/>
  <c r="N101" i="6"/>
  <c r="O101" i="6"/>
  <c r="P101" i="6"/>
  <c r="L102" i="6"/>
  <c r="M102" i="6"/>
  <c r="N102" i="6"/>
  <c r="O102" i="6"/>
  <c r="P102" i="6"/>
  <c r="L103" i="6"/>
  <c r="M103" i="6"/>
  <c r="N103" i="6"/>
  <c r="O103" i="6"/>
  <c r="P103" i="6"/>
  <c r="L104" i="6"/>
  <c r="M104" i="6"/>
  <c r="N104" i="6"/>
  <c r="O104" i="6"/>
  <c r="P104" i="6"/>
  <c r="L105" i="6"/>
  <c r="M105" i="6"/>
  <c r="N105" i="6"/>
  <c r="O105" i="6"/>
  <c r="P105" i="6"/>
  <c r="L106" i="6"/>
  <c r="M106" i="6"/>
  <c r="N106" i="6"/>
  <c r="O106" i="6"/>
  <c r="P106" i="6"/>
  <c r="L107" i="6"/>
  <c r="M107" i="6"/>
  <c r="N107" i="6"/>
  <c r="O107" i="6"/>
  <c r="P107" i="6"/>
  <c r="K107" i="6"/>
  <c r="K106" i="6"/>
  <c r="K105" i="6"/>
  <c r="K104" i="6"/>
  <c r="K103" i="6"/>
  <c r="K102" i="6"/>
  <c r="K101" i="6"/>
  <c r="L82" i="6"/>
  <c r="M82" i="6"/>
  <c r="N82" i="6"/>
  <c r="O82" i="6"/>
  <c r="P82" i="6"/>
  <c r="L83" i="6"/>
  <c r="M83" i="6"/>
  <c r="N83" i="6"/>
  <c r="O83" i="6"/>
  <c r="P83" i="6"/>
  <c r="L84" i="6"/>
  <c r="M84" i="6"/>
  <c r="N84" i="6"/>
  <c r="O84" i="6"/>
  <c r="P84" i="6"/>
  <c r="L85" i="6"/>
  <c r="M85" i="6"/>
  <c r="N85" i="6"/>
  <c r="O85" i="6"/>
  <c r="P85" i="6"/>
  <c r="L86" i="6"/>
  <c r="M86" i="6"/>
  <c r="N86" i="6"/>
  <c r="O86" i="6"/>
  <c r="P86" i="6"/>
  <c r="L87" i="6"/>
  <c r="M87" i="6"/>
  <c r="N87" i="6"/>
  <c r="O87" i="6"/>
  <c r="P87" i="6"/>
  <c r="L88" i="6"/>
  <c r="M88" i="6"/>
  <c r="N88" i="6"/>
  <c r="O88" i="6"/>
  <c r="P88" i="6"/>
  <c r="L89" i="6"/>
  <c r="M89" i="6"/>
  <c r="N89" i="6"/>
  <c r="O89" i="6"/>
  <c r="P89" i="6"/>
  <c r="L90" i="6"/>
  <c r="M90" i="6"/>
  <c r="N90" i="6"/>
  <c r="O90" i="6"/>
  <c r="P90" i="6"/>
  <c r="K90" i="6"/>
  <c r="K89" i="6"/>
  <c r="K88" i="6"/>
  <c r="K86" i="6"/>
  <c r="K87" i="6"/>
  <c r="K85" i="6"/>
  <c r="K84" i="6"/>
  <c r="K83" i="6"/>
  <c r="K82" i="6"/>
  <c r="L46" i="6"/>
  <c r="M46" i="6"/>
  <c r="N46" i="6"/>
  <c r="O46" i="6"/>
  <c r="P46" i="6"/>
  <c r="L47" i="6"/>
  <c r="M47" i="6"/>
  <c r="N47" i="6"/>
  <c r="O47" i="6"/>
  <c r="P47" i="6"/>
  <c r="L48" i="6"/>
  <c r="M48" i="6"/>
  <c r="N48" i="6"/>
  <c r="O48" i="6"/>
  <c r="P48" i="6"/>
  <c r="L49" i="6"/>
  <c r="M49" i="6"/>
  <c r="N49" i="6"/>
  <c r="O49" i="6"/>
  <c r="P49" i="6"/>
  <c r="K49" i="6"/>
  <c r="K48" i="6"/>
  <c r="K47" i="6"/>
  <c r="K46" i="6"/>
  <c r="L13" i="6"/>
  <c r="M13" i="6"/>
  <c r="N13" i="6"/>
  <c r="O13" i="6"/>
  <c r="P13" i="6"/>
  <c r="L14" i="6"/>
  <c r="M14" i="6"/>
  <c r="N14" i="6"/>
  <c r="O14" i="6"/>
  <c r="P14" i="6"/>
  <c r="L15" i="6"/>
  <c r="M15" i="6"/>
  <c r="N15" i="6"/>
  <c r="O15" i="6"/>
  <c r="P15" i="6"/>
  <c r="K15" i="6"/>
  <c r="K14" i="6"/>
  <c r="K13" i="6"/>
  <c r="E218" i="6" l="1"/>
  <c r="F218" i="6"/>
  <c r="E220" i="6"/>
  <c r="F220" i="6"/>
  <c r="G220" i="6"/>
  <c r="H220" i="6"/>
  <c r="I220" i="6"/>
  <c r="D220" i="6"/>
  <c r="D111" i="6"/>
  <c r="E111" i="6"/>
  <c r="F111" i="6"/>
  <c r="G111" i="6"/>
  <c r="I111" i="6"/>
  <c r="H111" i="6"/>
  <c r="E143" i="6"/>
  <c r="F143" i="6"/>
  <c r="G143" i="6"/>
  <c r="H143" i="6"/>
  <c r="I143" i="6"/>
  <c r="D143" i="6"/>
  <c r="E198" i="6"/>
  <c r="E219" i="6" s="1"/>
  <c r="F198" i="6"/>
  <c r="F219" i="6" s="1"/>
  <c r="G198" i="6"/>
  <c r="G219" i="6" s="1"/>
  <c r="H198" i="6"/>
  <c r="H219" i="6" s="1"/>
  <c r="I198" i="6"/>
  <c r="I219" i="6" s="1"/>
  <c r="D198" i="6"/>
  <c r="D219" i="6" s="1"/>
  <c r="F202" i="6"/>
  <c r="F201" i="6" s="1"/>
  <c r="D202" i="6"/>
  <c r="D201" i="6" s="1"/>
  <c r="E202" i="6"/>
  <c r="E201" i="6" s="1"/>
  <c r="G202" i="6"/>
  <c r="G201" i="6" s="1"/>
  <c r="H202" i="6"/>
  <c r="H201" i="6" s="1"/>
  <c r="I202" i="6"/>
  <c r="I201" i="6" s="1"/>
  <c r="E205" i="6"/>
  <c r="E204" i="6" s="1"/>
  <c r="F205" i="6"/>
  <c r="F204" i="6" s="1"/>
  <c r="G205" i="6"/>
  <c r="G204" i="6" s="1"/>
  <c r="H205" i="6"/>
  <c r="H204" i="6" s="1"/>
  <c r="I205" i="6"/>
  <c r="I204" i="6" s="1"/>
  <c r="D205" i="6"/>
  <c r="D204" i="6" s="1"/>
  <c r="E195" i="6"/>
  <c r="F195" i="6"/>
  <c r="G195" i="6"/>
  <c r="H195" i="6"/>
  <c r="I195" i="6"/>
  <c r="I216" i="6" s="1"/>
  <c r="D195" i="6"/>
  <c r="E190" i="6"/>
  <c r="F190" i="6"/>
  <c r="G190" i="6"/>
  <c r="H190" i="6"/>
  <c r="I190" i="6"/>
  <c r="E192" i="6"/>
  <c r="F192" i="6"/>
  <c r="G192" i="6"/>
  <c r="H192" i="6"/>
  <c r="I192" i="6"/>
  <c r="D192" i="6"/>
  <c r="D190" i="6"/>
  <c r="E186" i="6"/>
  <c r="E185" i="6" s="1"/>
  <c r="F186" i="6"/>
  <c r="F185" i="6" s="1"/>
  <c r="G186" i="6"/>
  <c r="G185" i="6" s="1"/>
  <c r="H186" i="6"/>
  <c r="H185" i="6" s="1"/>
  <c r="I186" i="6"/>
  <c r="I185" i="6" s="1"/>
  <c r="D186" i="6"/>
  <c r="D185" i="6" s="1"/>
  <c r="E179" i="6"/>
  <c r="F179" i="6"/>
  <c r="G179" i="6"/>
  <c r="H179" i="6"/>
  <c r="I179" i="6"/>
  <c r="E182" i="6"/>
  <c r="F182" i="6"/>
  <c r="G182" i="6"/>
  <c r="H182" i="6"/>
  <c r="I182" i="6"/>
  <c r="D182" i="6"/>
  <c r="D179" i="6"/>
  <c r="D178" i="6" s="1"/>
  <c r="E176" i="6"/>
  <c r="F176" i="6"/>
  <c r="G176" i="6"/>
  <c r="H176" i="6"/>
  <c r="I176" i="6"/>
  <c r="D176" i="6"/>
  <c r="E173" i="6"/>
  <c r="F173" i="6"/>
  <c r="G173" i="6"/>
  <c r="G218" i="6" s="1"/>
  <c r="H173" i="6"/>
  <c r="H218" i="6" s="1"/>
  <c r="I173" i="6"/>
  <c r="I218" i="6" s="1"/>
  <c r="D173" i="6"/>
  <c r="D218" i="6" s="1"/>
  <c r="E169" i="6"/>
  <c r="E217" i="6" s="1"/>
  <c r="F169" i="6"/>
  <c r="F217" i="6" s="1"/>
  <c r="G169" i="6"/>
  <c r="H169" i="6"/>
  <c r="I169" i="6"/>
  <c r="D169" i="6"/>
  <c r="E163" i="6"/>
  <c r="F163" i="6"/>
  <c r="G163" i="6"/>
  <c r="H163" i="6"/>
  <c r="I163" i="6"/>
  <c r="D163" i="6"/>
  <c r="D162" i="6" s="1"/>
  <c r="E160" i="6"/>
  <c r="E159" i="6" s="1"/>
  <c r="F160" i="6"/>
  <c r="F159" i="6" s="1"/>
  <c r="G160" i="6"/>
  <c r="G159" i="6" s="1"/>
  <c r="H160" i="6"/>
  <c r="H159" i="6" s="1"/>
  <c r="I160" i="6"/>
  <c r="I159" i="6" s="1"/>
  <c r="D160" i="6"/>
  <c r="D159" i="6" s="1"/>
  <c r="E157" i="6"/>
  <c r="E156" i="6" s="1"/>
  <c r="F157" i="6"/>
  <c r="F156" i="6" s="1"/>
  <c r="G157" i="6"/>
  <c r="G156" i="6" s="1"/>
  <c r="H157" i="6"/>
  <c r="H156" i="6" s="1"/>
  <c r="I157" i="6"/>
  <c r="I156" i="6" s="1"/>
  <c r="D157" i="6"/>
  <c r="D156" i="6" s="1"/>
  <c r="E154" i="6"/>
  <c r="E153" i="6" s="1"/>
  <c r="F154" i="6"/>
  <c r="F153" i="6" s="1"/>
  <c r="G154" i="6"/>
  <c r="G153" i="6" s="1"/>
  <c r="H154" i="6"/>
  <c r="H153" i="6" s="1"/>
  <c r="I154" i="6"/>
  <c r="I153" i="6" s="1"/>
  <c r="D154" i="6"/>
  <c r="D153" i="6" s="1"/>
  <c r="E149" i="6"/>
  <c r="F149" i="6"/>
  <c r="G149" i="6"/>
  <c r="H149" i="6"/>
  <c r="I149" i="6"/>
  <c r="D149" i="6"/>
  <c r="E145" i="6"/>
  <c r="F145" i="6"/>
  <c r="G145" i="6"/>
  <c r="H145" i="6"/>
  <c r="I145" i="6"/>
  <c r="D145" i="6"/>
  <c r="D130" i="6" s="1"/>
  <c r="E131" i="6"/>
  <c r="F131" i="6"/>
  <c r="G131" i="6"/>
  <c r="H131" i="6"/>
  <c r="I131" i="6"/>
  <c r="D131" i="6"/>
  <c r="E128" i="6"/>
  <c r="F128" i="6"/>
  <c r="G128" i="6"/>
  <c r="H128" i="6"/>
  <c r="I128" i="6"/>
  <c r="D128" i="6"/>
  <c r="E123" i="6"/>
  <c r="E122" i="6" s="1"/>
  <c r="F123" i="6"/>
  <c r="G123" i="6"/>
  <c r="H123" i="6"/>
  <c r="H122" i="6" s="1"/>
  <c r="I123" i="6"/>
  <c r="I122" i="6" s="1"/>
  <c r="D123" i="6"/>
  <c r="D122" i="6" s="1"/>
  <c r="H115" i="6"/>
  <c r="D115" i="6"/>
  <c r="E116" i="6"/>
  <c r="E115" i="6" s="1"/>
  <c r="F116" i="6"/>
  <c r="F115" i="6" s="1"/>
  <c r="G116" i="6"/>
  <c r="G115" i="6" s="1"/>
  <c r="H116" i="6"/>
  <c r="I116" i="6"/>
  <c r="I115" i="6" s="1"/>
  <c r="D116" i="6"/>
  <c r="E120" i="6"/>
  <c r="E119" i="6" s="1"/>
  <c r="F120" i="6"/>
  <c r="F119" i="6" s="1"/>
  <c r="G120" i="6"/>
  <c r="G119" i="6" s="1"/>
  <c r="H120" i="6"/>
  <c r="H119" i="6" s="1"/>
  <c r="I120" i="6"/>
  <c r="I119" i="6" s="1"/>
  <c r="D120" i="6"/>
  <c r="D119" i="6" s="1"/>
  <c r="E107" i="6"/>
  <c r="F107" i="6"/>
  <c r="G107" i="6"/>
  <c r="H107" i="6"/>
  <c r="I107" i="6"/>
  <c r="D107" i="6"/>
  <c r="E100" i="6"/>
  <c r="F100" i="6"/>
  <c r="G100" i="6"/>
  <c r="H100" i="6"/>
  <c r="I100" i="6"/>
  <c r="D100" i="6"/>
  <c r="E97" i="6"/>
  <c r="F97" i="6"/>
  <c r="G97" i="6"/>
  <c r="H97" i="6"/>
  <c r="I97" i="6"/>
  <c r="D97" i="6"/>
  <c r="E89" i="6"/>
  <c r="F89" i="6"/>
  <c r="G89" i="6"/>
  <c r="H89" i="6"/>
  <c r="I89" i="6"/>
  <c r="I80" i="6" s="1"/>
  <c r="D89" i="6"/>
  <c r="E81" i="6"/>
  <c r="F81" i="6"/>
  <c r="G81" i="6"/>
  <c r="H81" i="6"/>
  <c r="I81" i="6"/>
  <c r="D81" i="6"/>
  <c r="E58" i="6"/>
  <c r="F58" i="6"/>
  <c r="G58" i="6"/>
  <c r="H58" i="6"/>
  <c r="I58" i="6"/>
  <c r="D58" i="6"/>
  <c r="E61" i="6"/>
  <c r="F61" i="6"/>
  <c r="G61" i="6"/>
  <c r="H61" i="6"/>
  <c r="H57" i="6" s="1"/>
  <c r="I61" i="6"/>
  <c r="I57" i="6" s="1"/>
  <c r="D61" i="6"/>
  <c r="D57" i="6" s="1"/>
  <c r="E65" i="6"/>
  <c r="E64" i="6" s="1"/>
  <c r="F65" i="6"/>
  <c r="G65" i="6"/>
  <c r="H65" i="6"/>
  <c r="H64" i="6" s="1"/>
  <c r="I65" i="6"/>
  <c r="D65" i="6"/>
  <c r="E69" i="6"/>
  <c r="F69" i="6"/>
  <c r="G69" i="6"/>
  <c r="H69" i="6"/>
  <c r="I69" i="6"/>
  <c r="D69" i="6"/>
  <c r="E72" i="6"/>
  <c r="F72" i="6"/>
  <c r="G72" i="6"/>
  <c r="H72" i="6"/>
  <c r="I72" i="6"/>
  <c r="D72" i="6"/>
  <c r="D71" i="6" s="1"/>
  <c r="E74" i="6"/>
  <c r="F74" i="6"/>
  <c r="G74" i="6"/>
  <c r="G217" i="6" s="1"/>
  <c r="H74" i="6"/>
  <c r="H217" i="6" s="1"/>
  <c r="I74" i="6"/>
  <c r="I217" i="6" s="1"/>
  <c r="D74" i="6"/>
  <c r="D217" i="6" s="1"/>
  <c r="F77" i="6"/>
  <c r="F76" i="6" s="1"/>
  <c r="G77" i="6"/>
  <c r="G76" i="6" s="1"/>
  <c r="H77" i="6"/>
  <c r="H76" i="6" s="1"/>
  <c r="I77" i="6"/>
  <c r="I76" i="6" s="1"/>
  <c r="E77" i="6"/>
  <c r="E76" i="6" s="1"/>
  <c r="D77" i="6"/>
  <c r="D76" i="6" s="1"/>
  <c r="E31" i="6"/>
  <c r="F31" i="6"/>
  <c r="G31" i="6"/>
  <c r="H31" i="6"/>
  <c r="I31" i="6"/>
  <c r="D31" i="6"/>
  <c r="E34" i="6"/>
  <c r="F34" i="6"/>
  <c r="G34" i="6"/>
  <c r="H34" i="6"/>
  <c r="I34" i="6"/>
  <c r="D34" i="6"/>
  <c r="F36" i="6"/>
  <c r="G36" i="6"/>
  <c r="H36" i="6"/>
  <c r="I36" i="6"/>
  <c r="E36" i="6"/>
  <c r="D36" i="6"/>
  <c r="E39" i="6"/>
  <c r="E38" i="6" s="1"/>
  <c r="F39" i="6"/>
  <c r="F38" i="6" s="1"/>
  <c r="G39" i="6"/>
  <c r="G38" i="6" s="1"/>
  <c r="H39" i="6"/>
  <c r="H38" i="6" s="1"/>
  <c r="I39" i="6"/>
  <c r="I38" i="6" s="1"/>
  <c r="D39" i="6"/>
  <c r="D38" i="6" s="1"/>
  <c r="E42" i="6"/>
  <c r="E41" i="6" s="1"/>
  <c r="F42" i="6"/>
  <c r="F41" i="6" s="1"/>
  <c r="G42" i="6"/>
  <c r="G41" i="6" s="1"/>
  <c r="H42" i="6"/>
  <c r="H41" i="6" s="1"/>
  <c r="I42" i="6"/>
  <c r="I41" i="6" s="1"/>
  <c r="D42" i="6"/>
  <c r="D41" i="6" s="1"/>
  <c r="E53" i="6"/>
  <c r="F53" i="6"/>
  <c r="G53" i="6"/>
  <c r="H53" i="6"/>
  <c r="I53" i="6"/>
  <c r="D53" i="6"/>
  <c r="E51" i="6"/>
  <c r="F51" i="6"/>
  <c r="G51" i="6"/>
  <c r="H51" i="6"/>
  <c r="I51" i="6"/>
  <c r="D51" i="6"/>
  <c r="E49" i="6"/>
  <c r="F49" i="6"/>
  <c r="G49" i="6"/>
  <c r="H49" i="6"/>
  <c r="I49" i="6"/>
  <c r="D49" i="6"/>
  <c r="E45" i="6"/>
  <c r="F45" i="6"/>
  <c r="G45" i="6"/>
  <c r="H45" i="6"/>
  <c r="I45" i="6"/>
  <c r="D45" i="6"/>
  <c r="D44" i="6" s="1"/>
  <c r="E24" i="6"/>
  <c r="E23" i="6" s="1"/>
  <c r="F24" i="6"/>
  <c r="F23" i="6" s="1"/>
  <c r="G24" i="6"/>
  <c r="G23" i="6" s="1"/>
  <c r="H24" i="6"/>
  <c r="H23" i="6" s="1"/>
  <c r="I24" i="6"/>
  <c r="I23" i="6" s="1"/>
  <c r="D24" i="6"/>
  <c r="D23" i="6" s="1"/>
  <c r="E21" i="6"/>
  <c r="E20" i="6" s="1"/>
  <c r="F21" i="6"/>
  <c r="F20" i="6" s="1"/>
  <c r="G21" i="6"/>
  <c r="G20" i="6" s="1"/>
  <c r="H21" i="6"/>
  <c r="H20" i="6" s="1"/>
  <c r="I21" i="6"/>
  <c r="I20" i="6" s="1"/>
  <c r="D21" i="6"/>
  <c r="D20" i="6" s="1"/>
  <c r="E27" i="6"/>
  <c r="E26" i="6" s="1"/>
  <c r="F27" i="6"/>
  <c r="F26" i="6" s="1"/>
  <c r="G27" i="6"/>
  <c r="G26" i="6" s="1"/>
  <c r="H27" i="6"/>
  <c r="H26" i="6" s="1"/>
  <c r="I27" i="6"/>
  <c r="I26" i="6" s="1"/>
  <c r="D27" i="6"/>
  <c r="D26" i="6" s="1"/>
  <c r="E13" i="6"/>
  <c r="F13" i="6"/>
  <c r="G13" i="6"/>
  <c r="H13" i="6"/>
  <c r="I13" i="6"/>
  <c r="E17" i="6"/>
  <c r="F17" i="6"/>
  <c r="G17" i="6"/>
  <c r="H17" i="6"/>
  <c r="I17" i="6"/>
  <c r="D17" i="6"/>
  <c r="D13" i="6"/>
  <c r="D12" i="6" s="1"/>
  <c r="H5" i="6"/>
  <c r="I5" i="6"/>
  <c r="D5" i="6"/>
  <c r="E10" i="6"/>
  <c r="E9" i="6" s="1"/>
  <c r="F10" i="6"/>
  <c r="F9" i="6" s="1"/>
  <c r="G10" i="6"/>
  <c r="G9" i="6" s="1"/>
  <c r="H10" i="6"/>
  <c r="H9" i="6" s="1"/>
  <c r="I10" i="6"/>
  <c r="I9" i="6" s="1"/>
  <c r="D10" i="6"/>
  <c r="D9" i="6" s="1"/>
  <c r="E6" i="6"/>
  <c r="E5" i="6" s="1"/>
  <c r="F6" i="6"/>
  <c r="F5" i="6" s="1"/>
  <c r="G6" i="6"/>
  <c r="G5" i="6" s="1"/>
  <c r="H6" i="6"/>
  <c r="I6" i="6"/>
  <c r="D6" i="6"/>
  <c r="I221" i="6" l="1"/>
  <c r="G130" i="6"/>
  <c r="G12" i="6"/>
  <c r="F130" i="6"/>
  <c r="H216" i="6"/>
  <c r="H221" i="6" s="1"/>
  <c r="I71" i="6"/>
  <c r="H30" i="6"/>
  <c r="D189" i="6"/>
  <c r="H130" i="6"/>
  <c r="D216" i="6"/>
  <c r="D221" i="6" s="1"/>
  <c r="H12" i="6"/>
  <c r="E162" i="6"/>
  <c r="F12" i="6"/>
  <c r="E130" i="6"/>
  <c r="G216" i="6"/>
  <c r="G221" i="6" s="1"/>
  <c r="E71" i="6"/>
  <c r="E12" i="6"/>
  <c r="F216" i="6"/>
  <c r="F221" i="6" s="1"/>
  <c r="E216" i="6"/>
  <c r="E221" i="6" s="1"/>
  <c r="I207" i="6"/>
  <c r="I44" i="6"/>
  <c r="H44" i="6"/>
  <c r="E99" i="6"/>
  <c r="H99" i="6"/>
  <c r="I130" i="6"/>
  <c r="E30" i="6"/>
  <c r="F57" i="6"/>
  <c r="D99" i="6"/>
  <c r="E57" i="6"/>
  <c r="I99" i="6"/>
  <c r="D64" i="6"/>
  <c r="E44" i="6"/>
  <c r="I64" i="6"/>
  <c r="D30" i="6"/>
  <c r="H71" i="6"/>
  <c r="H80" i="6"/>
  <c r="I30" i="6"/>
  <c r="G71" i="6"/>
  <c r="G64" i="6"/>
  <c r="F64" i="6"/>
  <c r="I12" i="6"/>
  <c r="E80" i="6"/>
  <c r="D80" i="6"/>
  <c r="I162" i="6"/>
  <c r="H162" i="6"/>
  <c r="I178" i="6"/>
  <c r="H178" i="6"/>
  <c r="I189" i="6"/>
  <c r="H189" i="6"/>
  <c r="E189" i="6"/>
  <c r="D194" i="6"/>
  <c r="H194" i="6"/>
  <c r="I194" i="6"/>
  <c r="G194" i="6"/>
  <c r="F194" i="6"/>
  <c r="G189" i="6"/>
  <c r="F189" i="6"/>
  <c r="G178" i="6"/>
  <c r="F178" i="6"/>
  <c r="G162" i="6"/>
  <c r="F162" i="6"/>
  <c r="G122" i="6"/>
  <c r="F122" i="6"/>
  <c r="G99" i="6"/>
  <c r="F99" i="6"/>
  <c r="G80" i="6"/>
  <c r="F80" i="6"/>
  <c r="F71" i="6"/>
  <c r="G57" i="6"/>
  <c r="F44" i="6"/>
  <c r="G44" i="6"/>
  <c r="G30" i="6"/>
  <c r="F30" i="6"/>
  <c r="E194" i="6"/>
  <c r="E178" i="6"/>
  <c r="I38" i="2"/>
  <c r="J48" i="5"/>
  <c r="I16" i="5"/>
  <c r="I5" i="5"/>
  <c r="H207" i="6" l="1"/>
  <c r="F48" i="5"/>
  <c r="F58" i="5" s="1"/>
  <c r="G48" i="5"/>
  <c r="H48" i="5"/>
  <c r="I48" i="5"/>
  <c r="E48" i="5"/>
  <c r="E58" i="5" s="1"/>
  <c r="F44" i="5"/>
  <c r="G44" i="5"/>
  <c r="H44" i="5"/>
  <c r="I44" i="5"/>
  <c r="J44" i="5"/>
  <c r="E44" i="5"/>
  <c r="F42" i="5"/>
  <c r="G42" i="5"/>
  <c r="H42" i="5"/>
  <c r="I42" i="5"/>
  <c r="J42" i="5"/>
  <c r="E42" i="5"/>
  <c r="F40" i="5"/>
  <c r="G40" i="5"/>
  <c r="H40" i="5"/>
  <c r="I40" i="5"/>
  <c r="J40" i="5"/>
  <c r="E40" i="5"/>
  <c r="F37" i="5"/>
  <c r="G37" i="5"/>
  <c r="H37" i="5"/>
  <c r="I37" i="5"/>
  <c r="J37" i="5"/>
  <c r="E37" i="5"/>
  <c r="F31" i="5"/>
  <c r="G31" i="5"/>
  <c r="H31" i="5"/>
  <c r="I31" i="5"/>
  <c r="J31" i="5"/>
  <c r="E31" i="5"/>
  <c r="F27" i="5"/>
  <c r="G27" i="5"/>
  <c r="H27" i="5"/>
  <c r="I27" i="5"/>
  <c r="J27" i="5"/>
  <c r="E27" i="5"/>
  <c r="F16" i="5"/>
  <c r="G16" i="5"/>
  <c r="H16" i="5"/>
  <c r="J16" i="5"/>
  <c r="E16" i="5"/>
  <c r="F13" i="5"/>
  <c r="G13" i="5"/>
  <c r="G58" i="5" s="1"/>
  <c r="H13" i="5"/>
  <c r="H58" i="5" s="1"/>
  <c r="I13" i="5"/>
  <c r="J13" i="5"/>
  <c r="E13" i="5"/>
  <c r="F11" i="5"/>
  <c r="G11" i="5"/>
  <c r="H11" i="5"/>
  <c r="I11" i="5"/>
  <c r="J11" i="5"/>
  <c r="E11" i="5"/>
  <c r="F8" i="5"/>
  <c r="G8" i="5"/>
  <c r="H8" i="5"/>
  <c r="I8" i="5"/>
  <c r="I58" i="5" s="1"/>
  <c r="J8" i="5"/>
  <c r="E8" i="5"/>
  <c r="F5" i="5"/>
  <c r="G5" i="5"/>
  <c r="H5" i="5"/>
  <c r="J5" i="5"/>
  <c r="E5" i="5"/>
  <c r="E68" i="4"/>
  <c r="D68" i="4"/>
  <c r="E60" i="4"/>
  <c r="F60" i="4"/>
  <c r="F68" i="4" s="1"/>
  <c r="G60" i="4"/>
  <c r="G68" i="4" s="1"/>
  <c r="H60" i="4"/>
  <c r="I60" i="4"/>
  <c r="D60" i="4"/>
  <c r="E51" i="4"/>
  <c r="F51" i="4"/>
  <c r="G51" i="4"/>
  <c r="H51" i="4"/>
  <c r="I51" i="4"/>
  <c r="D51" i="4"/>
  <c r="E46" i="4"/>
  <c r="F46" i="4"/>
  <c r="G46" i="4"/>
  <c r="H46" i="4"/>
  <c r="I46" i="4"/>
  <c r="D46" i="4"/>
  <c r="E40" i="4"/>
  <c r="F40" i="4"/>
  <c r="G40" i="4"/>
  <c r="H40" i="4"/>
  <c r="I40" i="4"/>
  <c r="D40" i="4"/>
  <c r="E36" i="4"/>
  <c r="F36" i="4"/>
  <c r="G36" i="4"/>
  <c r="H36" i="4"/>
  <c r="I36" i="4"/>
  <c r="D36" i="4"/>
  <c r="E31" i="4"/>
  <c r="F31" i="4"/>
  <c r="G31" i="4"/>
  <c r="H31" i="4"/>
  <c r="I31" i="4"/>
  <c r="D31" i="4"/>
  <c r="E22" i="4"/>
  <c r="F22" i="4"/>
  <c r="G22" i="4"/>
  <c r="H22" i="4"/>
  <c r="I22" i="4"/>
  <c r="D22" i="4"/>
  <c r="E17" i="4"/>
  <c r="F17" i="4"/>
  <c r="G17" i="4"/>
  <c r="H17" i="4"/>
  <c r="I17" i="4"/>
  <c r="D17" i="4"/>
  <c r="E12" i="4"/>
  <c r="F12" i="4"/>
  <c r="G12" i="4"/>
  <c r="H12" i="4"/>
  <c r="I12" i="4"/>
  <c r="D12" i="4"/>
  <c r="E5" i="4"/>
  <c r="F5" i="4"/>
  <c r="G5" i="4"/>
  <c r="H5" i="4"/>
  <c r="I5" i="4"/>
  <c r="D5" i="4"/>
  <c r="G207" i="6"/>
  <c r="E207" i="6" l="1"/>
  <c r="F207" i="6"/>
  <c r="D207" i="6"/>
  <c r="I68" i="4"/>
  <c r="H68" i="4"/>
  <c r="J58" i="5"/>
  <c r="T39" i="2"/>
  <c r="U39" i="2"/>
  <c r="V39" i="2"/>
  <c r="S39" i="2"/>
  <c r="T37" i="2"/>
  <c r="U37" i="2"/>
  <c r="V37" i="2"/>
  <c r="W37" i="2"/>
  <c r="X37" i="2"/>
  <c r="S37" i="2"/>
  <c r="T35" i="2"/>
  <c r="U35" i="2"/>
  <c r="V35" i="2"/>
  <c r="W35" i="2"/>
  <c r="X35" i="2"/>
  <c r="S35" i="2"/>
  <c r="T31" i="2"/>
  <c r="U31" i="2"/>
  <c r="V31" i="2"/>
  <c r="W31" i="2"/>
  <c r="X31" i="2"/>
  <c r="S31" i="2"/>
  <c r="T27" i="2"/>
  <c r="U27" i="2"/>
  <c r="V27" i="2"/>
  <c r="W27" i="2"/>
  <c r="X27" i="2"/>
  <c r="X39" i="2" s="1"/>
  <c r="S27" i="2"/>
  <c r="T23" i="2"/>
  <c r="U23" i="2"/>
  <c r="V23" i="2"/>
  <c r="W23" i="2"/>
  <c r="X23" i="2"/>
  <c r="S23" i="2"/>
  <c r="T19" i="2"/>
  <c r="U19" i="2"/>
  <c r="V19" i="2"/>
  <c r="W19" i="2"/>
  <c r="X19" i="2"/>
  <c r="S19" i="2"/>
  <c r="T13" i="2"/>
  <c r="U13" i="2"/>
  <c r="V13" i="2"/>
  <c r="W13" i="2"/>
  <c r="X13" i="2"/>
  <c r="S13" i="2"/>
  <c r="T5" i="2"/>
  <c r="U5" i="2"/>
  <c r="V5" i="2"/>
  <c r="W5" i="2"/>
  <c r="X5" i="2"/>
  <c r="S5" i="2"/>
  <c r="F51" i="2"/>
  <c r="G51" i="2"/>
  <c r="H51" i="2"/>
  <c r="E51" i="2"/>
  <c r="F48" i="2"/>
  <c r="G48" i="2"/>
  <c r="H48" i="2"/>
  <c r="I48" i="2"/>
  <c r="J48" i="2"/>
  <c r="E48" i="2"/>
  <c r="F38" i="2"/>
  <c r="G38" i="2"/>
  <c r="H38" i="2"/>
  <c r="J38" i="2"/>
  <c r="E38" i="2"/>
  <c r="F33" i="2"/>
  <c r="G33" i="2"/>
  <c r="H33" i="2"/>
  <c r="I33" i="2"/>
  <c r="J33" i="2"/>
  <c r="E33" i="2"/>
  <c r="F27" i="2"/>
  <c r="G27" i="2"/>
  <c r="H27" i="2"/>
  <c r="I27" i="2"/>
  <c r="J27" i="2"/>
  <c r="E27" i="2"/>
  <c r="F24" i="2"/>
  <c r="G24" i="2"/>
  <c r="H24" i="2"/>
  <c r="I24" i="2"/>
  <c r="J24" i="2"/>
  <c r="E24" i="2"/>
  <c r="F20" i="2"/>
  <c r="G20" i="2"/>
  <c r="H20" i="2"/>
  <c r="I20" i="2"/>
  <c r="J20" i="2"/>
  <c r="E20" i="2"/>
  <c r="F12" i="2"/>
  <c r="G12" i="2"/>
  <c r="H12" i="2"/>
  <c r="I12" i="2"/>
  <c r="J12" i="2"/>
  <c r="E12" i="2"/>
  <c r="F9" i="2"/>
  <c r="G9" i="2"/>
  <c r="H9" i="2"/>
  <c r="I9" i="2"/>
  <c r="J9" i="2"/>
  <c r="E9" i="2"/>
  <c r="F5" i="2"/>
  <c r="G5" i="2"/>
  <c r="H5" i="2"/>
  <c r="I5" i="2"/>
  <c r="J5" i="2"/>
  <c r="E5" i="2"/>
  <c r="I51" i="2" l="1"/>
  <c r="J51" i="2"/>
  <c r="W39" i="2"/>
  <c r="U137" i="1"/>
  <c r="T137" i="1"/>
  <c r="S137" i="1"/>
  <c r="R137" i="1"/>
  <c r="M137" i="1"/>
  <c r="G137" i="1"/>
  <c r="U136" i="1"/>
  <c r="T136" i="1"/>
  <c r="S136" i="1"/>
  <c r="R136" i="1"/>
  <c r="M136" i="1"/>
  <c r="G136" i="1"/>
  <c r="U119" i="1"/>
  <c r="T119" i="1"/>
  <c r="S119" i="1"/>
  <c r="R119" i="1"/>
  <c r="M119" i="1"/>
  <c r="G119" i="1"/>
  <c r="U118" i="1"/>
  <c r="T118" i="1"/>
  <c r="S118" i="1"/>
  <c r="R118" i="1"/>
  <c r="M118" i="1"/>
  <c r="G118" i="1"/>
  <c r="U117" i="1"/>
  <c r="T117" i="1"/>
  <c r="S117" i="1"/>
  <c r="R117" i="1"/>
  <c r="M117" i="1"/>
  <c r="G117" i="1"/>
  <c r="U116" i="1"/>
  <c r="T116" i="1"/>
  <c r="S116" i="1"/>
  <c r="R116" i="1"/>
  <c r="M116" i="1"/>
  <c r="G116" i="1"/>
  <c r="U100" i="1"/>
  <c r="T100" i="1"/>
  <c r="S100" i="1"/>
  <c r="R100" i="1"/>
  <c r="M100" i="1"/>
  <c r="G100" i="1"/>
  <c r="U99" i="1"/>
  <c r="T99" i="1"/>
  <c r="S99" i="1"/>
  <c r="R99" i="1"/>
  <c r="M99" i="1"/>
  <c r="G99" i="1"/>
  <c r="U98" i="1"/>
  <c r="T98" i="1"/>
  <c r="S98" i="1"/>
  <c r="R98" i="1"/>
  <c r="M98" i="1"/>
  <c r="G98" i="1"/>
  <c r="U97" i="1"/>
  <c r="T97" i="1"/>
  <c r="S97" i="1"/>
  <c r="R97" i="1"/>
  <c r="M97" i="1"/>
  <c r="G97" i="1"/>
  <c r="U96" i="1"/>
  <c r="T96" i="1"/>
  <c r="S96" i="1"/>
  <c r="R96" i="1"/>
  <c r="M96" i="1"/>
  <c r="G96" i="1"/>
  <c r="U95" i="1"/>
  <c r="T95" i="1"/>
  <c r="S95" i="1"/>
  <c r="R95" i="1"/>
  <c r="M95" i="1"/>
  <c r="G95" i="1"/>
  <c r="U91" i="1"/>
  <c r="T91" i="1"/>
  <c r="S91" i="1"/>
  <c r="R91" i="1"/>
  <c r="M91" i="1"/>
  <c r="G91" i="1"/>
  <c r="U90" i="1"/>
  <c r="T90" i="1"/>
  <c r="S90" i="1"/>
  <c r="R90" i="1"/>
  <c r="M90" i="1"/>
  <c r="G90" i="1"/>
  <c r="U89" i="1"/>
  <c r="T89" i="1"/>
  <c r="S89" i="1"/>
  <c r="R89" i="1"/>
  <c r="M89" i="1"/>
  <c r="G89" i="1"/>
  <c r="U85" i="1"/>
  <c r="T85" i="1"/>
  <c r="S85" i="1"/>
  <c r="R85" i="1"/>
  <c r="M85" i="1"/>
  <c r="G85" i="1"/>
  <c r="U84" i="1"/>
  <c r="T84" i="1"/>
  <c r="S84" i="1"/>
  <c r="R84" i="1"/>
  <c r="M84" i="1"/>
  <c r="G84" i="1"/>
  <c r="U83" i="1"/>
  <c r="T83" i="1"/>
  <c r="S83" i="1"/>
  <c r="R83" i="1"/>
  <c r="M83" i="1"/>
  <c r="G83" i="1"/>
  <c r="U82" i="1"/>
  <c r="T82" i="1"/>
  <c r="S82" i="1"/>
  <c r="R82" i="1"/>
  <c r="M82" i="1"/>
  <c r="G82" i="1"/>
  <c r="U81" i="1"/>
  <c r="T81" i="1"/>
  <c r="S81" i="1"/>
  <c r="R81" i="1"/>
  <c r="M81" i="1"/>
  <c r="G81" i="1"/>
  <c r="U80" i="1"/>
  <c r="T80" i="1"/>
  <c r="S80" i="1"/>
  <c r="R80" i="1"/>
  <c r="M80" i="1"/>
  <c r="G80" i="1"/>
  <c r="U79" i="1"/>
  <c r="T79" i="1"/>
  <c r="S79" i="1"/>
  <c r="R79" i="1"/>
  <c r="M79" i="1"/>
  <c r="G79" i="1"/>
  <c r="S6" i="1" l="1"/>
  <c r="T6" i="1"/>
  <c r="U6" i="1"/>
  <c r="S14" i="1"/>
  <c r="T14" i="1"/>
  <c r="U14" i="1"/>
  <c r="S7" i="1"/>
  <c r="T7" i="1"/>
  <c r="U7" i="1"/>
  <c r="S8" i="1"/>
  <c r="T8" i="1"/>
  <c r="U8" i="1"/>
  <c r="S9" i="1"/>
  <c r="T9" i="1"/>
  <c r="U9" i="1"/>
  <c r="S10" i="1"/>
  <c r="T10" i="1"/>
  <c r="U10" i="1"/>
  <c r="S11" i="1"/>
  <c r="T11" i="1"/>
  <c r="U11" i="1"/>
  <c r="S12" i="1"/>
  <c r="T12" i="1"/>
  <c r="U12" i="1"/>
  <c r="S13" i="1"/>
  <c r="T13" i="1"/>
  <c r="U13" i="1"/>
  <c r="S15" i="1"/>
  <c r="T15" i="1"/>
  <c r="U15" i="1"/>
  <c r="S16" i="1"/>
  <c r="T16" i="1"/>
  <c r="U16" i="1"/>
  <c r="S17" i="1"/>
  <c r="T17" i="1"/>
  <c r="U17" i="1"/>
  <c r="S18" i="1"/>
  <c r="T18" i="1"/>
  <c r="U18" i="1"/>
  <c r="S19" i="1"/>
  <c r="T19" i="1"/>
  <c r="U19" i="1"/>
  <c r="S20" i="1"/>
  <c r="T20" i="1"/>
  <c r="U20" i="1"/>
  <c r="S21" i="1"/>
  <c r="T21" i="1"/>
  <c r="U21" i="1"/>
  <c r="S22" i="1"/>
  <c r="T22" i="1"/>
  <c r="U22" i="1"/>
  <c r="S23" i="1"/>
  <c r="T23" i="1"/>
  <c r="U23" i="1"/>
  <c r="S24" i="1"/>
  <c r="T24" i="1"/>
  <c r="U24" i="1"/>
  <c r="S25" i="1"/>
  <c r="T25" i="1"/>
  <c r="U25" i="1"/>
  <c r="S26" i="1"/>
  <c r="T26" i="1"/>
  <c r="U26" i="1"/>
  <c r="S27" i="1"/>
  <c r="T27" i="1"/>
  <c r="U27" i="1"/>
  <c r="S29" i="1"/>
  <c r="T29" i="1"/>
  <c r="U29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S41" i="1"/>
  <c r="T41" i="1"/>
  <c r="U41" i="1"/>
  <c r="S42" i="1"/>
  <c r="T42" i="1"/>
  <c r="U42" i="1"/>
  <c r="S43" i="1"/>
  <c r="T43" i="1"/>
  <c r="U43" i="1"/>
  <c r="S44" i="1"/>
  <c r="T44" i="1"/>
  <c r="U44" i="1"/>
  <c r="S46" i="1"/>
  <c r="T46" i="1"/>
  <c r="U46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S53" i="1"/>
  <c r="T53" i="1"/>
  <c r="U53" i="1"/>
  <c r="S54" i="1"/>
  <c r="T54" i="1"/>
  <c r="U54" i="1"/>
  <c r="S55" i="1"/>
  <c r="U55" i="1"/>
  <c r="S56" i="1"/>
  <c r="T56" i="1"/>
  <c r="U56" i="1"/>
  <c r="S57" i="1"/>
  <c r="T57" i="1"/>
  <c r="U57" i="1"/>
  <c r="S58" i="1"/>
  <c r="T58" i="1"/>
  <c r="U58" i="1"/>
  <c r="U5" i="1"/>
  <c r="T5" i="1"/>
  <c r="S5" i="1"/>
  <c r="R6" i="1"/>
  <c r="R14" i="1"/>
  <c r="R7" i="1"/>
  <c r="R8" i="1"/>
  <c r="R9" i="1"/>
  <c r="R10" i="1"/>
  <c r="R11" i="1"/>
  <c r="R12" i="1"/>
  <c r="R13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6" i="1"/>
  <c r="R48" i="1"/>
  <c r="R50" i="1"/>
  <c r="R51" i="1"/>
  <c r="R52" i="1"/>
  <c r="R56" i="1"/>
  <c r="R57" i="1"/>
  <c r="R58" i="1"/>
  <c r="R5" i="1"/>
  <c r="M6" i="1"/>
  <c r="M14" i="1"/>
  <c r="M7" i="1"/>
  <c r="M8" i="1"/>
  <c r="M9" i="1"/>
  <c r="M10" i="1"/>
  <c r="M11" i="1"/>
  <c r="M12" i="1"/>
  <c r="M13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6" i="1"/>
  <c r="M48" i="1"/>
  <c r="M49" i="1"/>
  <c r="M50" i="1"/>
  <c r="M51" i="1"/>
  <c r="M52" i="1"/>
  <c r="M55" i="1"/>
  <c r="M56" i="1"/>
  <c r="M57" i="1"/>
  <c r="M58" i="1"/>
  <c r="M5" i="1"/>
  <c r="G6" i="1"/>
  <c r="G14" i="1"/>
  <c r="G7" i="1"/>
  <c r="G8" i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48" i="1"/>
  <c r="G49" i="1"/>
  <c r="G50" i="1"/>
  <c r="G51" i="1"/>
  <c r="G52" i="1"/>
  <c r="G55" i="1"/>
  <c r="G56" i="1"/>
  <c r="G57" i="1"/>
  <c r="G58" i="1"/>
  <c r="G5" i="1"/>
</calcChain>
</file>

<file path=xl/sharedStrings.xml><?xml version="1.0" encoding="utf-8"?>
<sst xmlns="http://schemas.openxmlformats.org/spreadsheetml/2006/main" count="3742" uniqueCount="1171">
  <si>
    <t>ВКУПНИ ПРИХОДИ</t>
  </si>
  <si>
    <t>Даночни приходи и придонеси</t>
  </si>
  <si>
    <t>Придонеси</t>
  </si>
  <si>
    <t>Неданочни приходи</t>
  </si>
  <si>
    <t>Капитални приходи</t>
  </si>
  <si>
    <t>ВКУПНИ РАСХОДИ</t>
  </si>
  <si>
    <t xml:space="preserve">              Даноци</t>
  </si>
  <si>
    <t xml:space="preserve">                        Персонален данок на доход</t>
  </si>
  <si>
    <t xml:space="preserve">                        Данок на добивка</t>
  </si>
  <si>
    <t xml:space="preserve">                        Акцизи</t>
  </si>
  <si>
    <t xml:space="preserve">                        Увозни давачки</t>
  </si>
  <si>
    <t xml:space="preserve">                        Други даноци</t>
  </si>
  <si>
    <t xml:space="preserve">              Придонеси</t>
  </si>
  <si>
    <t xml:space="preserve">                         Фонд за ПИОМ</t>
  </si>
  <si>
    <t xml:space="preserve">                         Агенција за вработување</t>
  </si>
  <si>
    <t xml:space="preserve">                         Фонд за здравствено осигурување</t>
  </si>
  <si>
    <t xml:space="preserve">    Неданочни приходи</t>
  </si>
  <si>
    <t xml:space="preserve">           Профит од јавни финансиски институции</t>
  </si>
  <si>
    <t xml:space="preserve">           Административни такси и глоби</t>
  </si>
  <si>
    <t xml:space="preserve">           Партиципација за здравствени услуги</t>
  </si>
  <si>
    <t xml:space="preserve">           Други административни такси</t>
  </si>
  <si>
    <t xml:space="preserve">           Други неданочни приходи</t>
  </si>
  <si>
    <t xml:space="preserve">    Капитални приходи</t>
  </si>
  <si>
    <t xml:space="preserve">    Странски донации</t>
  </si>
  <si>
    <t xml:space="preserve">    Тековни трошоци</t>
  </si>
  <si>
    <t xml:space="preserve">           Плати и надоместоци</t>
  </si>
  <si>
    <t xml:space="preserve">           Стоки и услуги</t>
  </si>
  <si>
    <t xml:space="preserve">           Трансфери</t>
  </si>
  <si>
    <t xml:space="preserve">                      Трансфери (ССП)</t>
  </si>
  <si>
    <t xml:space="preserve">                      Социјални трансфери</t>
  </si>
  <si>
    <t xml:space="preserve">                            Фонд за ПИОМ</t>
  </si>
  <si>
    <t xml:space="preserve">                            Агенција за вработување</t>
  </si>
  <si>
    <t xml:space="preserve">                            Социјална помош</t>
  </si>
  <si>
    <t xml:space="preserve">                            Здравствена заштита</t>
  </si>
  <si>
    <t xml:space="preserve">                       Други трансфери</t>
  </si>
  <si>
    <t xml:space="preserve">           Каматни плаќања</t>
  </si>
  <si>
    <t xml:space="preserve">                        Камати по домашен долг</t>
  </si>
  <si>
    <t xml:space="preserve">                        Камати по надворешен долг</t>
  </si>
  <si>
    <t xml:space="preserve">    Капитални трошоци</t>
  </si>
  <si>
    <t xml:space="preserve">    Прилив</t>
  </si>
  <si>
    <t xml:space="preserve">           Други приливи</t>
  </si>
  <si>
    <t xml:space="preserve">           Странски заеми</t>
  </si>
  <si>
    <t xml:space="preserve">           Депозити</t>
  </si>
  <si>
    <t xml:space="preserve">           Државни записи</t>
  </si>
  <si>
    <t xml:space="preserve">           Продажба на акции</t>
  </si>
  <si>
    <t xml:space="preserve">    Одлив</t>
  </si>
  <si>
    <t>Усвоен Буџет 2021 год.</t>
  </si>
  <si>
    <t>Ребаланс на Буџет 2021 год.</t>
  </si>
  <si>
    <t>Реалокација на буџетски средства 2021 год.</t>
  </si>
  <si>
    <t>Завршна сметка на Буџет 2021 год.</t>
  </si>
  <si>
    <t>Усвоен Буџет 2022 год.</t>
  </si>
  <si>
    <t>Ребаланс на Буџет 2022 год.</t>
  </si>
  <si>
    <t>Реалокација I на буџетски средства 2022 год.</t>
  </si>
  <si>
    <t>Реалокација II на буџетски средства 2022 год.</t>
  </si>
  <si>
    <t>Завршна сметка на Буџет 2022 год.</t>
  </si>
  <si>
    <t>Усвоен Буџет 2023 год.</t>
  </si>
  <si>
    <t>Реалокација II на буџетски средства 2023 год.</t>
  </si>
  <si>
    <t>Реалокација I на буџетски средства 2023 год.</t>
  </si>
  <si>
    <t>Завршна сметка на Буџет 2023 год.</t>
  </si>
  <si>
    <t>Процентуална реализација на планирани буџетски средства</t>
  </si>
  <si>
    <t>Процентуална реализација 2023/2021</t>
  </si>
  <si>
    <t>Процентуална реализација 2023/2022</t>
  </si>
  <si>
    <t>Вредносна разлика 2023 - 2022</t>
  </si>
  <si>
    <t>БУЏЕТСКИ ДЕФИЦИТ</t>
  </si>
  <si>
    <t xml:space="preserve">                       Данок на додадена вредност</t>
  </si>
  <si>
    <t xml:space="preserve">           Неданочни приходи од сопствени сметки</t>
  </si>
  <si>
    <t xml:space="preserve">                   Банкарски институции</t>
  </si>
  <si>
    <t xml:space="preserve">                   Небанкарски институции</t>
  </si>
  <si>
    <t xml:space="preserve">            Отплата на главница за Домашен долг</t>
  </si>
  <si>
    <t xml:space="preserve">            Отплата на главница за Надворешен долг</t>
  </si>
  <si>
    <t xml:space="preserve">                       Даночни приходи од сопствени сметки</t>
  </si>
  <si>
    <t>Консолидиран Буџет на Република Северна Македонија  (Централен буџет и буџети на Фондови)</t>
  </si>
  <si>
    <t>Приказ на буџетски приходи, расходи и буџетско салдо</t>
  </si>
  <si>
    <t>Приказ на приходни категории</t>
  </si>
  <si>
    <t>Приказ на даночни приходи</t>
  </si>
  <si>
    <t>Странски донации</t>
  </si>
  <si>
    <t>Даноци</t>
  </si>
  <si>
    <t>Приказ на социјални придонеси</t>
  </si>
  <si>
    <t>Приказ на неданочни приходи</t>
  </si>
  <si>
    <t>Приказ на расходни категории</t>
  </si>
  <si>
    <t>Приказ на тековни расходи</t>
  </si>
  <si>
    <t>Приказ на социјални трансфери</t>
  </si>
  <si>
    <t>Приказ на финнасирање на буџетско салдо</t>
  </si>
  <si>
    <t>Приказ на приливи во буџетско салдо</t>
  </si>
  <si>
    <t>Приказ на одливи во буџетско салдо</t>
  </si>
  <si>
    <t>Процентуална разлика 2023/2022</t>
  </si>
  <si>
    <t>Биланс на расходи на Буџетот на Република Северна Македонија по ставки</t>
  </si>
  <si>
    <t>Придонеси за социјално осигурување</t>
  </si>
  <si>
    <t>Надоместоци</t>
  </si>
  <si>
    <t>Исплата по извршни исправи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</si>
  <si>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</si>
  <si>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</si>
  <si>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</si>
  <si>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 за вработување</t>
  </si>
  <si>
    <t>Плаќања на надоместоци од ФЗО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</si>
  <si>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</si>
  <si>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</si>
  <si>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</si>
  <si>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</si>
  <si>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</si>
  <si>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</si>
  <si>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</si>
  <si>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</si>
  <si>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</si>
  <si>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претп. и невладини орг.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</si>
  <si>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</si>
  <si>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</si>
  <si>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</si>
  <si>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ВКУПНО ИЗВРШУВАЊЕ НА РАСХОДИ</t>
  </si>
  <si>
    <r>
      <rPr>
        <b/>
        <sz val="12"/>
        <rFont val="Calibri"/>
        <family val="2"/>
        <scheme val="minor"/>
      </rPr>
      <t>ПЛАТИ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И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НАДОМЕСТОЦИ</t>
    </r>
  </si>
  <si>
    <r>
      <rPr>
        <sz val="10"/>
        <rFont val="Calibri"/>
        <family val="2"/>
        <scheme val="minor"/>
      </rPr>
      <t>Основни плати</t>
    </r>
  </si>
  <si>
    <r>
      <rPr>
        <sz val="10"/>
        <rFont val="Calibri"/>
        <family val="2"/>
        <scheme val="minor"/>
      </rPr>
      <t>Придонеси за социјално осигурување</t>
    </r>
  </si>
  <si>
    <r>
      <rPr>
        <b/>
        <sz val="12"/>
        <rFont val="Calibri"/>
        <family val="2"/>
        <scheme val="minor"/>
      </rPr>
      <t>РЕЗЕРВИ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И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НЕДЕФИНИРАНИ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РАСХОДИ</t>
    </r>
  </si>
  <si>
    <r>
      <rPr>
        <sz val="10"/>
        <rFont val="Calibri"/>
        <family val="2"/>
        <scheme val="minor"/>
      </rPr>
      <t>Постојана резерва (непредвидливи расходи)</t>
    </r>
  </si>
  <si>
    <r>
      <rPr>
        <sz val="10"/>
        <rFont val="Calibri"/>
        <family val="2"/>
        <scheme val="minor"/>
      </rPr>
      <t>Тековни резерви (разновидни расходи)</t>
    </r>
  </si>
  <si>
    <r>
      <rPr>
        <b/>
        <sz val="12"/>
        <rFont val="Calibri"/>
        <family val="2"/>
        <scheme val="minor"/>
      </rPr>
      <t>СТОКИ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И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УСЛУГИ</t>
    </r>
  </si>
  <si>
    <r>
      <rPr>
        <sz val="10"/>
        <rFont val="Calibri"/>
        <family val="2"/>
        <scheme val="minor"/>
      </rPr>
      <t>Патни и дневни расходи</t>
    </r>
  </si>
  <si>
    <r>
      <rPr>
        <sz val="10"/>
        <rFont val="Calibri"/>
        <family val="2"/>
        <scheme val="minor"/>
      </rPr>
      <t>Комунални услуги, греење, комуникација и транспорт</t>
    </r>
  </si>
  <si>
    <r>
      <rPr>
        <sz val="10"/>
        <rFont val="Calibri"/>
        <family val="2"/>
        <scheme val="minor"/>
      </rPr>
      <t>Материјали и ситен инвентар</t>
    </r>
  </si>
  <si>
    <r>
      <rPr>
        <sz val="10"/>
        <rFont val="Calibri"/>
        <family val="2"/>
        <scheme val="minor"/>
      </rPr>
      <t>Поправки и тековно одржување</t>
    </r>
  </si>
  <si>
    <r>
      <rPr>
        <sz val="10"/>
        <rFont val="Calibri"/>
        <family val="2"/>
        <scheme val="minor"/>
      </rPr>
      <t>Договорни услуги</t>
    </r>
  </si>
  <si>
    <r>
      <rPr>
        <sz val="10"/>
        <rFont val="Calibri"/>
        <family val="2"/>
        <scheme val="minor"/>
      </rPr>
      <t>Други тековни расходи</t>
    </r>
  </si>
  <si>
    <r>
      <rPr>
        <sz val="10"/>
        <rFont val="Calibri"/>
        <family val="2"/>
        <scheme val="minor"/>
      </rPr>
      <t>Привремени вработувања</t>
    </r>
  </si>
  <si>
    <r>
      <rPr>
        <b/>
        <sz val="12"/>
        <rFont val="Calibri"/>
        <family val="2"/>
        <scheme val="minor"/>
      </rPr>
      <t>ТЕКОВНИ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ТРАНСФЕРИ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ДО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ЕЛС</t>
    </r>
  </si>
  <si>
    <r>
      <rPr>
        <sz val="10"/>
        <rFont val="Calibri"/>
        <family val="2"/>
        <scheme val="minor"/>
      </rPr>
      <t>Дотации од ДДВ</t>
    </r>
  </si>
  <si>
    <r>
      <rPr>
        <sz val="10"/>
        <rFont val="Calibri"/>
        <family val="2"/>
        <scheme val="minor"/>
      </rPr>
      <t>Наменски дотации</t>
    </r>
  </si>
  <si>
    <r>
      <rPr>
        <sz val="10"/>
        <rFont val="Calibri"/>
        <family val="2"/>
        <scheme val="minor"/>
      </rPr>
      <t>Блок дотации</t>
    </r>
  </si>
  <si>
    <r>
      <rPr>
        <b/>
        <sz val="12"/>
        <rFont val="Calibri"/>
        <family val="2"/>
        <scheme val="minor"/>
      </rPr>
      <t>КАМАТНИ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ПЛАЌАЊА</t>
    </r>
  </si>
  <si>
    <r>
      <rPr>
        <sz val="10"/>
        <rFont val="Calibri"/>
        <family val="2"/>
        <scheme val="minor"/>
      </rPr>
      <t>Каматни плаќања кон нерезиденти кредитори</t>
    </r>
  </si>
  <si>
    <r>
      <rPr>
        <sz val="10"/>
        <rFont val="Calibri"/>
        <family val="2"/>
        <scheme val="minor"/>
      </rPr>
      <t>Каматни плаќања кон домашни кредитори</t>
    </r>
  </si>
  <si>
    <r>
      <rPr>
        <b/>
        <sz val="12"/>
        <rFont val="Calibri"/>
        <family val="2"/>
        <scheme val="minor"/>
      </rPr>
      <t>СУБВЕНЦИИ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И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ТРАНСФЕРИ</t>
    </r>
  </si>
  <si>
    <r>
      <rPr>
        <sz val="10"/>
        <rFont val="Calibri"/>
        <family val="2"/>
        <scheme val="minor"/>
      </rPr>
      <t>Субвенции за јавни претпријатија</t>
    </r>
  </si>
  <si>
    <r>
      <rPr>
        <sz val="10"/>
        <rFont val="Calibri"/>
        <family val="2"/>
        <scheme val="minor"/>
      </rPr>
      <t>Субвенции за приватни претпријатија</t>
    </r>
  </si>
  <si>
    <r>
      <rPr>
        <sz val="10"/>
        <rFont val="Calibri"/>
        <family val="2"/>
        <scheme val="minor"/>
      </rPr>
      <t>Трансфери до невладини организации</t>
    </r>
  </si>
  <si>
    <r>
      <rPr>
        <sz val="10"/>
        <rFont val="Calibri"/>
        <family val="2"/>
        <scheme val="minor"/>
      </rPr>
      <t>Разни трансфери</t>
    </r>
  </si>
  <si>
    <t>Биланс на приходи на Буџетот на Република Северна Македонија по ставки</t>
  </si>
  <si>
    <t>ДАНОЧНИ ПРИХОДИ</t>
  </si>
  <si>
    <t>Данок од доход,  од добивка и од капитални добивки</t>
  </si>
  <si>
    <t>Домашни  даноци на стоки и услуги</t>
  </si>
  <si>
    <t>Данок од меѓународна трговија и трансакции</t>
  </si>
  <si>
    <t>Еднократни посебни такси</t>
  </si>
  <si>
    <t>Даноци  на специфични услуги</t>
  </si>
  <si>
    <t>Такси на користење или дозволи за вршење на дејност</t>
  </si>
  <si>
    <t>НЕДАНОЧНИ ПРИХОДИ</t>
  </si>
  <si>
    <t>Претприемачки приход и приход од имот</t>
  </si>
  <si>
    <t>Глоби, судски и административни такси</t>
  </si>
  <si>
    <t>Такси и надоместоци</t>
  </si>
  <si>
    <t>Други владини услуги</t>
  </si>
  <si>
    <t>Други неданочни приходи</t>
  </si>
  <si>
    <t>КАПИТАЛНИ ПРИХОДИ</t>
  </si>
  <si>
    <t>Продажба на капитални средства</t>
  </si>
  <si>
    <t>Продажба на земјиште и нематеријални вложувања</t>
  </si>
  <si>
    <t>Приходи од дивиденди</t>
  </si>
  <si>
    <t>ТРАНСФЕРИ И ДОНАЦИИ</t>
  </si>
  <si>
    <t>Трансфери од други нивоа  на власт</t>
  </si>
  <si>
    <t>Донации  од странство</t>
  </si>
  <si>
    <t>Тековни донации</t>
  </si>
  <si>
    <t>ДОМАШНО ЗАДОЛЖУВАЊЕ</t>
  </si>
  <si>
    <t>Краткорочни  позајмици  од земјата</t>
  </si>
  <si>
    <t>Долгорочни  обврзници</t>
  </si>
  <si>
    <t>Друго домашно задолжување</t>
  </si>
  <si>
    <t>ЗАДОЛЖУВАЊЕ ВО СТРАНСТВО</t>
  </si>
  <si>
    <t>Меѓународни развојни агенции</t>
  </si>
  <si>
    <t>Странски  влади</t>
  </si>
  <si>
    <t>Други задолжувања во странство</t>
  </si>
  <si>
    <t>ПРОДАЖБА НА ХАРТИИ ОД ВРЕДНОСТ</t>
  </si>
  <si>
    <t>Продажба на хартии  од вредност</t>
  </si>
  <si>
    <t>ПРИХОДИ ОД ОТПЛАТА НА ЗАЕМИ</t>
  </si>
  <si>
    <t>Приходи од наплатени дадени заеми</t>
  </si>
  <si>
    <t>ВКУПНА НАПЛАТА НА ПРИХОДИ</t>
  </si>
  <si>
    <t>Буџетски расходи по функции на Буџетот на Република Македонија</t>
  </si>
  <si>
    <t>Буџет 2021</t>
  </si>
  <si>
    <t>Буџет 2022</t>
  </si>
  <si>
    <t>Планирање</t>
  </si>
  <si>
    <t>Извршување</t>
  </si>
  <si>
    <t>ОПШТИ ЈАВНИ СЛУЖБИ</t>
  </si>
  <si>
    <t>Извршни  и законодавни органи,  фин. и фиск. работи</t>
  </si>
  <si>
    <t>Странска економска помош</t>
  </si>
  <si>
    <t>Општи услуги</t>
  </si>
  <si>
    <t>Основни  истражувања</t>
  </si>
  <si>
    <t>Општи јавни услуги за истражување</t>
  </si>
  <si>
    <t>Други општи јавни услуги</t>
  </si>
  <si>
    <t>ОДБРАНА</t>
  </si>
  <si>
    <t>Воена  одбрана</t>
  </si>
  <si>
    <t>Цивилна одбрана</t>
  </si>
  <si>
    <t>Странска воена помош</t>
  </si>
  <si>
    <t>Други функции на одбраната</t>
  </si>
  <si>
    <t>ЈАВЕН  РЕД И МИР</t>
  </si>
  <si>
    <t>Полициски  услуги</t>
  </si>
  <si>
    <t>Судови</t>
  </si>
  <si>
    <t>Казнено-поправни установи</t>
  </si>
  <si>
    <t>Други функцкции на јавниот ред  и мир</t>
  </si>
  <si>
    <t>ЕКОНОМСКИ РАБОТИ</t>
  </si>
  <si>
    <t>Општи економски, комерцијални и работи поврзани со труд</t>
  </si>
  <si>
    <t>Земјоделство, шумарство, лов и риболов</t>
  </si>
  <si>
    <t>Горива  и енергетика</t>
  </si>
  <si>
    <t>Рударство, занаетчиство и градежништво</t>
  </si>
  <si>
    <t>Транспорт</t>
  </si>
  <si>
    <t>Комуникации</t>
  </si>
  <si>
    <t>Останати индустрии</t>
  </si>
  <si>
    <t>Други економски  работи</t>
  </si>
  <si>
    <t>ЗАШТИТА НА ЖИВОТНА СРЕДИНА</t>
  </si>
  <si>
    <t>Заштита на животната средина</t>
  </si>
  <si>
    <t>Управување со отпадоците</t>
  </si>
  <si>
    <t>Управување со отпадните води</t>
  </si>
  <si>
    <t>Намалување на загадувањето</t>
  </si>
  <si>
    <t>ЖИВЕАЛИШТА И РАЗВОЈ НА ЗАЕДНИЦАТА</t>
  </si>
  <si>
    <t>Развој на живеалиштата</t>
  </si>
  <si>
    <t>Развој на заедницата</t>
  </si>
  <si>
    <t>Водоснабдување</t>
  </si>
  <si>
    <t>ЗДРАВСТВО</t>
  </si>
  <si>
    <t>Здравство</t>
  </si>
  <si>
    <t>Медицински  материјали и опрема</t>
  </si>
  <si>
    <t>Услуги за пациентите</t>
  </si>
  <si>
    <t>Услуги на јавно здравство</t>
  </si>
  <si>
    <t>Други функции на здравство</t>
  </si>
  <si>
    <t>РЕКРЕАЦИЈА, КУЛТУРА И РЕЛИГИЈА</t>
  </si>
  <si>
    <t>Спортски и рекреативни услуги</t>
  </si>
  <si>
    <t>Услуги за култура</t>
  </si>
  <si>
    <t>Услуги за емитување програма и издаваштво</t>
  </si>
  <si>
    <t>Религиски и останати служби на заедницата</t>
  </si>
  <si>
    <t>ОБРАЗОВАНИЕ</t>
  </si>
  <si>
    <t>Образование</t>
  </si>
  <si>
    <t>Предшколско и основно образование</t>
  </si>
  <si>
    <t>Средно образование</t>
  </si>
  <si>
    <t>Високо образование</t>
  </si>
  <si>
    <t>Друго образование кое не е според ниво</t>
  </si>
  <si>
    <t>Помошни служби на образование</t>
  </si>
  <si>
    <t>Истражување - Образование</t>
  </si>
  <si>
    <t>Други функции на образованието</t>
  </si>
  <si>
    <t>СОЦИЈАЛНА  ЗАШТИТА</t>
  </si>
  <si>
    <t>Социјална заштита</t>
  </si>
  <si>
    <t>Болест и инвалидитет</t>
  </si>
  <si>
    <t>Стари  лица  и детска заштита</t>
  </si>
  <si>
    <t>Семејства и деца</t>
  </si>
  <si>
    <t>Невработеност</t>
  </si>
  <si>
    <t>Живеалишта</t>
  </si>
  <si>
    <t>Друго социјално исклучување</t>
  </si>
  <si>
    <t>ВКУПНО РАСХОДИ ПО ФУНКЦИИ НА ДРЖАВАТА</t>
  </si>
  <si>
    <t>Владини програми на Буџет на Република Северна Македонија</t>
  </si>
  <si>
    <t>А</t>
  </si>
  <si>
    <t>ДЕЦЕНТРАЛИЗАЦИЈА</t>
  </si>
  <si>
    <t>А0</t>
  </si>
  <si>
    <t>А2</t>
  </si>
  <si>
    <t>Б</t>
  </si>
  <si>
    <t>МЕРКИ ЗА НАМАЛУВАЊЕ НА СИРОМАШТИЈАТА</t>
  </si>
  <si>
    <t>Б5</t>
  </si>
  <si>
    <t>БА</t>
  </si>
  <si>
    <t>В</t>
  </si>
  <si>
    <t>УНАПРЕДУВАЊЕ НА ОДБРАНАТА И БЕЗБЕДНОСТА</t>
  </si>
  <si>
    <t>ВА</t>
  </si>
  <si>
    <t>Г</t>
  </si>
  <si>
    <t>ЈАКНЕЊЕ НА ВЛАДЕЕЊЕТО НА ПРАВОТО</t>
  </si>
  <si>
    <t>Г1</t>
  </si>
  <si>
    <t>Г2</t>
  </si>
  <si>
    <t>Д</t>
  </si>
  <si>
    <t>ЕКОНОМСКИ РАЗВОЈ</t>
  </si>
  <si>
    <t>Д0</t>
  </si>
  <si>
    <t>Д4</t>
  </si>
  <si>
    <t>Д5</t>
  </si>
  <si>
    <t>Д6</t>
  </si>
  <si>
    <t>Д7</t>
  </si>
  <si>
    <t>Д8</t>
  </si>
  <si>
    <t>Д9</t>
  </si>
  <si>
    <t>ДА</t>
  </si>
  <si>
    <t>ДВ</t>
  </si>
  <si>
    <t>ДГ</t>
  </si>
  <si>
    <t>К</t>
  </si>
  <si>
    <t>РЕФОРМА НА ЈАВНАТА АДМИНИСТРАЦИЈА</t>
  </si>
  <si>
    <t>К2</t>
  </si>
  <si>
    <t>К5</t>
  </si>
  <si>
    <t>К6</t>
  </si>
  <si>
    <t>М</t>
  </si>
  <si>
    <t>ИНТЕГРАЦИЈА ВО ЕУ</t>
  </si>
  <si>
    <t>МА</t>
  </si>
  <si>
    <t>МБ</t>
  </si>
  <si>
    <t>МВ</t>
  </si>
  <si>
    <t>МД</t>
  </si>
  <si>
    <t>МЕ</t>
  </si>
  <si>
    <t>Н</t>
  </si>
  <si>
    <t>ИНФОРМАЦИСКИ И КОМУНИКАЦИСКИ ТЕХНОЛОГИИ</t>
  </si>
  <si>
    <t>Н1</t>
  </si>
  <si>
    <t>НА</t>
  </si>
  <si>
    <t>О</t>
  </si>
  <si>
    <t>РЕГИОНАЛЕН РАЗВОЈ</t>
  </si>
  <si>
    <t>ОА</t>
  </si>
  <si>
    <t>П</t>
  </si>
  <si>
    <t>П1</t>
  </si>
  <si>
    <t>С</t>
  </si>
  <si>
    <t>УНАПРЕДУВАЊЕ НА ЖИВОТНАТА СРЕДИНА</t>
  </si>
  <si>
    <t>С1</t>
  </si>
  <si>
    <t>С4</t>
  </si>
  <si>
    <t>С5</t>
  </si>
  <si>
    <t>ЗЕЛЕН РАЗВОЈ</t>
  </si>
  <si>
    <t>Т</t>
  </si>
  <si>
    <t>ИНВЕСТИЦИИ ВО ОБРАЗОВАНИЕТО</t>
  </si>
  <si>
    <t>ТА</t>
  </si>
  <si>
    <t>ТБ</t>
  </si>
  <si>
    <t>ТВ</t>
  </si>
  <si>
    <t>ТГ</t>
  </si>
  <si>
    <t>ТД</t>
  </si>
  <si>
    <t>ТЕ</t>
  </si>
  <si>
    <t>ТИ</t>
  </si>
  <si>
    <t>ТК</t>
  </si>
  <si>
    <t>ТЛ</t>
  </si>
  <si>
    <t>ВКУПНО РАСХОДИ ЗА ВЛАДИНИ ПРОГРАМИ</t>
  </si>
  <si>
    <t>04002</t>
  </si>
  <si>
    <t>СЛУЖБА ЗА ОПШТИ И ЗАЕДНИЧКИ РАБОТИ НА ВЛАДА</t>
  </si>
  <si>
    <t>1А</t>
  </si>
  <si>
    <t>РЕКОНСТРУКЦИЈА НА ЗГРАДИ НА ВЛАДИНИ ОРГАНИ</t>
  </si>
  <si>
    <t>1Б</t>
  </si>
  <si>
    <t>ИЗГРАДБА И РЕКОНСТРУКЦИЈА НА АДМИНИСТРАТИВНИ ЗГРАДИ НА ДРЖАВНИ ОРГАНИ</t>
  </si>
  <si>
    <t>СЕКРЕТАРИЈАТ ЗА ЕВРОПСКИ ПРАШАЊА</t>
  </si>
  <si>
    <t>ПОМОШ ПРИ ТРАНЗИЦИЈА И ИНСТИТУЦИОНАЛНА НАДГРАДБА</t>
  </si>
  <si>
    <t>05001</t>
  </si>
  <si>
    <t>МИНИСТЕРСТВО ЗА ОДБРАНА</t>
  </si>
  <si>
    <t>МОДЕРНИЗАЦИЈА ВО МО</t>
  </si>
  <si>
    <t>5Б</t>
  </si>
  <si>
    <t>ИЗГРАДБА И РЕКОНСТРУКЦИЈА НА ОБЈЕКТИ И ИНФРАСТРУКТУРА</t>
  </si>
  <si>
    <t>ИНТЕГРАЦИЈА ВО НАТО</t>
  </si>
  <si>
    <t>Донации</t>
  </si>
  <si>
    <t>05003</t>
  </si>
  <si>
    <t xml:space="preserve">МА        </t>
  </si>
  <si>
    <t>05004</t>
  </si>
  <si>
    <t>ЦЕНТАР ЗА УПРАВУВАЊЕ СО КРИЗИ</t>
  </si>
  <si>
    <t>3А</t>
  </si>
  <si>
    <t>06001</t>
  </si>
  <si>
    <t>2А</t>
  </si>
  <si>
    <t>РЕФОРМИ ВО ПОЛИЦИЈА</t>
  </si>
  <si>
    <t>2Б</t>
  </si>
  <si>
    <t>РЕКОНСТРУКЦИЈА И ОПРЕМУВАЊЕ НА ЗГРАДИ</t>
  </si>
  <si>
    <t>07002</t>
  </si>
  <si>
    <t>УПРАВА ЗА ИЗВРШУВАЊЕ НА САНКЦИИ</t>
  </si>
  <si>
    <t>ИЗГРАДБА, РЕКОНСТРУКЦИЈА И ОПРЕМУВАЊЕ НА КАЗНЕНО-ПОПРАВНИТЕ УСТАНОВИ</t>
  </si>
  <si>
    <t>3Б</t>
  </si>
  <si>
    <t>РЕФОРМИ НА КАЗНЕНО-ПОПРАВНИТЕ УСТАНОВИ</t>
  </si>
  <si>
    <t xml:space="preserve">3А         </t>
  </si>
  <si>
    <t>Заеми</t>
  </si>
  <si>
    <t xml:space="preserve">3Б         </t>
  </si>
  <si>
    <t>08001</t>
  </si>
  <si>
    <t xml:space="preserve">  МИНИСТЕРСТВО ЗА НАДВОРЕШНИ РАБОТИ</t>
  </si>
  <si>
    <t>09001</t>
  </si>
  <si>
    <t>РАЗВОЈНИ ПРОЕКТИ: ФИНАНСИСКА ПОДДРШКА НА ОПШТИНИТЕ</t>
  </si>
  <si>
    <t>09002</t>
  </si>
  <si>
    <t>ИНСТРУМЕНТ ЗА ПРЕТПРИСТАПНА ПОМОШ - ИПА2</t>
  </si>
  <si>
    <t>РУРАЛЕН РАЗВОЈ</t>
  </si>
  <si>
    <t>09003</t>
  </si>
  <si>
    <t>ЦАРИНСКА УПРАВА НА РСМ</t>
  </si>
  <si>
    <t>ПРЕКУГРАНИЧНА СОРАБОТКА</t>
  </si>
  <si>
    <t>МИНИСТЕРСТВО ЗА ЕКОНОМИЈА</t>
  </si>
  <si>
    <t>3Д</t>
  </si>
  <si>
    <t>ГАСИФИКАЦИЈА</t>
  </si>
  <si>
    <t>ПОДДРШКА НА РАЗВОЈОТ НА МАЛИ И СРЕДНИ ПРЕТПРИЈАТИЈА</t>
  </si>
  <si>
    <t xml:space="preserve">ДВ        </t>
  </si>
  <si>
    <t>ТЕХНОЛОШКИ ИНДУСТРИСКИ РАЗВОЈНИ ЗОНИ</t>
  </si>
  <si>
    <t>МИНИСТЕРСТВО ЗА ЖИВ. СРЕДИНА И ПРОСТ. ПЛАНИРАЊЕ</t>
  </si>
  <si>
    <t xml:space="preserve">2Б         </t>
  </si>
  <si>
    <t>ДОЈРАНСКО ЕЗЕРО</t>
  </si>
  <si>
    <t xml:space="preserve">2Е         </t>
  </si>
  <si>
    <t>КОЛЕКТОРСКИ СИСТЕМ ОХРИД И СТРУГА</t>
  </si>
  <si>
    <t>МИНИСТЕРСТВО ЗА ТРАНСПОРТ И ВРСКИ</t>
  </si>
  <si>
    <t>НАДГРАДБА И РЕКОНСТРУКЦИЈА НА УПРАВНА ЗГРАДА</t>
  </si>
  <si>
    <t>2В</t>
  </si>
  <si>
    <t>ИЗГРАДБА НА СОЦИЈАЛНИ СТАНОВИ</t>
  </si>
  <si>
    <t>ВОДОВОД И КАНАЛИЗАЦИЈА ЗА ОПШТИНИТЕ</t>
  </si>
  <si>
    <t>3Г</t>
  </si>
  <si>
    <t>ПРОЕКТ ЗА ВОДОСНАБДУВАЊЕ И ОДВЕДУВАЊЕ НА ОТПАДНИ ВОДИ</t>
  </si>
  <si>
    <t>3У</t>
  </si>
  <si>
    <t>ВОДОВОД И КАНАЛИЗАЦИЈА - ВИЗБЕГОВО</t>
  </si>
  <si>
    <t>ИНВЕСТИЦИИ ВО ЖЕЛЕЗНИЧКАТА ИНФРАСТРУКТУРА</t>
  </si>
  <si>
    <t>2К</t>
  </si>
  <si>
    <t>ПРОЕКТ ЗА ОЛЕСНУВАЊЕ НА ТРГОВИЈАТА И ТРАНСПОРТОТ</t>
  </si>
  <si>
    <t>2Л</t>
  </si>
  <si>
    <t>ПРОЕКТ ЗА ЛОКАЛНИ ПАТИШТА</t>
  </si>
  <si>
    <t>14001</t>
  </si>
  <si>
    <t>6А</t>
  </si>
  <si>
    <t>ХИДРОСИСТЕМ ЗЛЕТОВИЦА</t>
  </si>
  <si>
    <t>6Б</t>
  </si>
  <si>
    <t>ХИДРОСИСТЕМ ЛИСИЧЕ</t>
  </si>
  <si>
    <t>6Г</t>
  </si>
  <si>
    <t>ПРОГРАМА ЗА НАВОДНУВАЊЕ НА ЈУЖНА ДОЛИНА НА ВАРДАР</t>
  </si>
  <si>
    <t>6Д</t>
  </si>
  <si>
    <t>ПРОГРАМА ЗА НАВОДНУВАЊЕ НА СЕВЕРНА МАКЕДОНИЈА</t>
  </si>
  <si>
    <t>УПРАВУВАЊЕ СО НУС ПРОИЗВОДИ</t>
  </si>
  <si>
    <t>АГЕНЦИЈА ЗА ФИН. ПОДДРШКА ВО ЗЕМЈОДЕЛСТВО И РУРАЛЕН РАЗВОЈ</t>
  </si>
  <si>
    <t>ФИНАНСИСКА ПОДДРШКА НА РУРАЛЕН РАЗВОЈ</t>
  </si>
  <si>
    <t>МИНИСТЕРСТВО ЗА ТРУД И СОЦИЈАЛНА ПОЛИТИКА</t>
  </si>
  <si>
    <t>ИЗГРАДБА, ОПРЕМУВАЊЕ И ОДРЖУВАЊЕ НА ОБЈЕКТИ ЗА ДЕТСКА ЗАШТИТА</t>
  </si>
  <si>
    <t>4А</t>
  </si>
  <si>
    <t>ПОТТИКНУВАЊЕ НА ВРАБОТУВАЊЕТО</t>
  </si>
  <si>
    <t>МИНИСТЕРСТВО ЗА ОБРАЗОВАНИЕ И НАУКА</t>
  </si>
  <si>
    <t>7Б</t>
  </si>
  <si>
    <t>ПРОЕКТ ЗА ПРЕВОД НА КНИГИ ОД РЕНОМИРАНИ АВТОРИ</t>
  </si>
  <si>
    <t>ИЗГРАДБА НА ОСНОВНИ УЧИЛИШТА</t>
  </si>
  <si>
    <t>РЕКОНСТРУКЦИЈА НА ОСНОВНИ УЧИЛИШТА</t>
  </si>
  <si>
    <t>ИЗГРАДБА НА УЧИЛИШНИ СПОРТСКИ САЛИ ВО ОСНОВНИ УЧИЛИШТА</t>
  </si>
  <si>
    <t>ИЗГРАДБА НА СРЕДНИ УЧИЛИШТА</t>
  </si>
  <si>
    <t>РЕКОНСТРУКЦИЈА НА СРЕДНИ УЧИЛИШТА</t>
  </si>
  <si>
    <t>ИЗГРАДБА НА УЧИЛИШНИ СПОРТСКИ САЛИ ВО СРЕДНИ УЧИЛИШТА</t>
  </si>
  <si>
    <t>РЕКОНСТРУКЦИЈА НА УЧЕНИЧКИ ДОМОВИ</t>
  </si>
  <si>
    <t>ИЗГРАДБА И РЕКОНСТРУКЦИЈА НА СТУДЕНТСКИ ДОМОВИ</t>
  </si>
  <si>
    <t>ЕНЕРГЕТСКИ ЕФИКАСНА РЕХАБИЛИТАЦИЈА НА СТУДЕНТСКИТЕ ДОМОВИ</t>
  </si>
  <si>
    <t>АГЕНЦИЈА ЗА МЛАДИ И СПОРТ</t>
  </si>
  <si>
    <t>СПОРТСКИ ОБЈЕКТИ</t>
  </si>
  <si>
    <t>РАЗВОЈ И ИМПЛЕМЕНТАЦИЈА НА ИКТ</t>
  </si>
  <si>
    <t>МИНИСТЕРСТВО ЗА ЗДРАВСТВО</t>
  </si>
  <si>
    <t>РЕКОНСТРУКЦИЈА И ДОГРАДБА НА ОБЈЕКТИТЕ НА ЈЗУ ВО РСМ</t>
  </si>
  <si>
    <t>МЕДИЦИНСКА ОПРЕМА ЗА ПОТРЕБИТЕ НА ЈЗУ ВО РСМ</t>
  </si>
  <si>
    <t>1В</t>
  </si>
  <si>
    <t>АМБУЛАНТИ ВО РУРАЛНИ ПОДРАЧЈА</t>
  </si>
  <si>
    <t>1Е</t>
  </si>
  <si>
    <t>ОПШТА БОЛНИЦА КИЧЕВО</t>
  </si>
  <si>
    <t>1К</t>
  </si>
  <si>
    <t>ИЗГРАДБА НА НОВ КЛИНИЧКИ ЦЕНТАР ВО СКОПЈЕ И ШТИП</t>
  </si>
  <si>
    <t xml:space="preserve">1А         </t>
  </si>
  <si>
    <t xml:space="preserve">1Б         </t>
  </si>
  <si>
    <t xml:space="preserve">1К         </t>
  </si>
  <si>
    <t xml:space="preserve">МБ        </t>
  </si>
  <si>
    <t>МИНИСТЕРСТВО ЗА ЛОКАЛНА САМОУПРАВА</t>
  </si>
  <si>
    <t>РАМНОМЕРЕН РЕГИОНАЛЕН РАЗВОЈ</t>
  </si>
  <si>
    <t xml:space="preserve">2А         </t>
  </si>
  <si>
    <t>ГЕОДЕТСКО КАТАСТАРСКИ ИНФОРМАЦИОНЕН СИСТЕМ</t>
  </si>
  <si>
    <t>РЕФОРМА НА КАТАСТАР И РЕГИСТРАЦИЈА НА НЕДВИЖНОСТИ</t>
  </si>
  <si>
    <t>ДРЖАВЕН ЗАВОД ЗА СТАТИСТИКА</t>
  </si>
  <si>
    <t xml:space="preserve">ОА        </t>
  </si>
  <si>
    <t>ИМПЛЕМЕНТАЦИЈА НА ЗАКОНОТ ЗА КРИВИЧНА ПОСТАПКА</t>
  </si>
  <si>
    <t>АГЕНЦИЈА ЗА ВРАБОТУВАЊЕ НА РСМ</t>
  </si>
  <si>
    <t>Фондови</t>
  </si>
  <si>
    <t xml:space="preserve">БА         </t>
  </si>
  <si>
    <t>ВКУПНО РАСХОДИ ПО РАЗВОЈНИ ПОТПРОГРАМИ</t>
  </si>
  <si>
    <t>Буџет 2023</t>
  </si>
  <si>
    <r>
      <rPr>
        <sz val="10"/>
        <rFont val="Calibri"/>
        <family val="2"/>
        <scheme val="minor"/>
      </rPr>
      <t>ПРЕНЕСУВАЊЕ НА НАДЛЕЖНОСТИ НА ЕЛС</t>
    </r>
  </si>
  <si>
    <r>
      <rPr>
        <sz val="10"/>
        <rFont val="Calibri"/>
        <family val="2"/>
        <scheme val="minor"/>
      </rPr>
      <t>СУБВЕНЦИОНИРАЊЕ НА ПРИДОНЕСИ ЗА ПОДДРШКА НА ПЛАТИ</t>
    </r>
  </si>
  <si>
    <r>
      <rPr>
        <sz val="10"/>
        <rFont val="Calibri"/>
        <family val="2"/>
        <scheme val="minor"/>
      </rPr>
      <t>ПОТТИКНУВАЊЕ НА ВРАБОТУВАЊЕТО</t>
    </r>
  </si>
  <si>
    <r>
      <rPr>
        <sz val="10"/>
        <rFont val="Calibri"/>
        <family val="2"/>
        <scheme val="minor"/>
      </rPr>
      <t>ИНТЕГРАЦИЈА ВО НАТО</t>
    </r>
  </si>
  <si>
    <r>
      <rPr>
        <sz val="10"/>
        <rFont val="Calibri"/>
        <family val="2"/>
        <scheme val="minor"/>
      </rPr>
      <t>БОРБА ПРОТИВ КОРУПЦИЈА И ОРГАНИЗИРАН КРИМИНАЛ</t>
    </r>
  </si>
  <si>
    <r>
      <rPr>
        <sz val="10"/>
        <rFont val="Calibri"/>
        <family val="2"/>
        <scheme val="minor"/>
      </rPr>
      <t>БОРБА ПРОТИВ ТРГОВИЈА СО ЛУЃЕ И ИЛЕГАЛНА МИГРАЦИЈА</t>
    </r>
  </si>
  <si>
    <r>
      <rPr>
        <sz val="10"/>
        <rFont val="Calibri"/>
        <family val="2"/>
        <scheme val="minor"/>
      </rPr>
      <t>ПОДДРШКА НА ДОМАШЕН ТУРИЗАМ ЗА РАБОТНИЦИ СО НИСКИ ПРИХОДИ</t>
    </r>
  </si>
  <si>
    <r>
      <rPr>
        <sz val="10"/>
        <rFont val="Calibri"/>
        <family val="2"/>
        <scheme val="minor"/>
      </rPr>
      <t>ЕКОНОМСКА ПРОМОЦИЈА</t>
    </r>
  </si>
  <si>
    <r>
      <rPr>
        <sz val="10"/>
        <rFont val="Calibri"/>
        <family val="2"/>
        <scheme val="minor"/>
      </rPr>
      <t>ПОДДРШКА НА ИНВЕСТИЦИОНИ ВЛОЖУВАЊА</t>
    </r>
  </si>
  <si>
    <r>
      <rPr>
        <sz val="10"/>
        <rFont val="Calibri"/>
        <family val="2"/>
        <scheme val="minor"/>
      </rPr>
      <t>УНАПРЕДУВАЊЕ НА ДЕЛОВНИТЕ АКТИВНОСТИ</t>
    </r>
  </si>
  <si>
    <r>
      <rPr>
        <sz val="10"/>
        <rFont val="Calibri"/>
        <family val="2"/>
        <scheme val="minor"/>
      </rPr>
      <t>УНАПРЕДУВАЊЕ НА ЛОКАЛНА И РЕГИОНАЛНА КОНКУРЕНТНОСТ ВО ОБЛАСТА НА ТУРИЗМОТ</t>
    </r>
  </si>
  <si>
    <r>
      <rPr>
        <sz val="10"/>
        <rFont val="Calibri"/>
        <family val="2"/>
        <scheme val="minor"/>
      </rPr>
      <t>ФИНАНСИСКА ПОДДРШКА НА ИНВЕСТИЦИИТЕ</t>
    </r>
  </si>
  <si>
    <r>
      <rPr>
        <sz val="10"/>
        <rFont val="Calibri"/>
        <family val="2"/>
        <scheme val="minor"/>
      </rPr>
      <t>ИНВЕСТИЦИИ ВО ЖЕЛЕЗНИЧКАТА ИНФРАСТРУКТУРА</t>
    </r>
  </si>
  <si>
    <r>
      <rPr>
        <sz val="10"/>
        <rFont val="Calibri"/>
        <family val="2"/>
        <scheme val="minor"/>
      </rPr>
      <t>ТЕХНОЛОШКИ ИНДУСТРИСКИ РАЗВОЈНИ ЗОНИ</t>
    </r>
  </si>
  <si>
    <r>
      <rPr>
        <sz val="10"/>
        <rFont val="Calibri"/>
        <family val="2"/>
        <scheme val="minor"/>
      </rPr>
      <t>ПОДДРШКА НА РАЗВОЈОТ НА МАЛИ И СРЕДНИ ПРЕТПРИЈАТИЈА</t>
    </r>
  </si>
  <si>
    <r>
      <rPr>
        <sz val="10"/>
        <rFont val="Calibri"/>
        <family val="2"/>
        <scheme val="minor"/>
      </rPr>
      <t>СТРУЧНО ОСПОСОБУВАЊЕ И УСОВРШУВАЊЕ</t>
    </r>
  </si>
  <si>
    <r>
      <rPr>
        <sz val="10"/>
        <rFont val="Calibri"/>
        <family val="2"/>
        <scheme val="minor"/>
      </rPr>
      <t>СООДВЕТНА И ПРАВИЧНА ЗАСТАПЕНОСТ НА ЗАЕДНИЦИТЕ</t>
    </r>
  </si>
  <si>
    <r>
      <rPr>
        <sz val="10"/>
        <rFont val="Calibri"/>
        <family val="2"/>
        <scheme val="minor"/>
      </rPr>
      <t>РЕФОРМА НА ЈАВНАТА АДМИНИСТРАЦИЈА</t>
    </r>
  </si>
  <si>
    <r>
      <rPr>
        <sz val="10"/>
        <rFont val="Calibri"/>
        <family val="2"/>
        <scheme val="minor"/>
      </rPr>
      <t>ПОМОШ ПРИ ТРАНЗИЦИЈА И ИНСТИТУЦИОНАЛНА НАДГРАДБА</t>
    </r>
  </si>
  <si>
    <r>
      <rPr>
        <sz val="10"/>
        <rFont val="Calibri"/>
        <family val="2"/>
        <scheme val="minor"/>
      </rPr>
      <t>ПРЕКУГРАНИЧНА СОРАБОТКА</t>
    </r>
  </si>
  <si>
    <r>
      <rPr>
        <sz val="10"/>
        <rFont val="Calibri"/>
        <family val="2"/>
        <scheme val="minor"/>
      </rPr>
      <t>РЕГИОНАЛЕН РАЗВОЈ</t>
    </r>
  </si>
  <si>
    <r>
      <rPr>
        <sz val="10"/>
        <rFont val="Calibri"/>
        <family val="2"/>
        <scheme val="minor"/>
      </rPr>
      <t>РУРАЛЕН РАЗВОЈ</t>
    </r>
  </si>
  <si>
    <r>
      <rPr>
        <sz val="10"/>
        <rFont val="Calibri"/>
        <family val="2"/>
        <scheme val="minor"/>
      </rPr>
      <t>ИНСТРУМЕНТ ЗА ПРЕТПРИСТАПНА ПОМОШ - ИПА2</t>
    </r>
  </si>
  <si>
    <r>
      <rPr>
        <sz val="10"/>
        <rFont val="Calibri"/>
        <family val="2"/>
        <scheme val="minor"/>
      </rPr>
      <t>РАДИОДИФУЗНА ДЕЈНОСТ</t>
    </r>
  </si>
  <si>
    <r>
      <rPr>
        <sz val="10"/>
        <rFont val="Calibri"/>
        <family val="2"/>
        <scheme val="minor"/>
      </rPr>
      <t>РАЗВОЈ И ИМПЛЕМЕНТАЦИЈА НА ИКТ</t>
    </r>
  </si>
  <si>
    <r>
      <rPr>
        <sz val="10"/>
        <rFont val="Calibri"/>
        <family val="2"/>
        <scheme val="minor"/>
      </rPr>
      <t>РАМНОМЕРЕН РЕГИОНАЛЕН РАЗВОЈ</t>
    </r>
  </si>
  <si>
    <r>
      <rPr>
        <sz val="10"/>
        <rFont val="Calibri"/>
        <family val="2"/>
        <scheme val="minor"/>
      </rPr>
      <t>МЕРКИ ЗА СПРАВУВАЊЕ СО COVID-19 КРИЗАТА И ДРУГИ АНТИКРИЗНИ МЕРКИ</t>
    </r>
  </si>
  <si>
    <r>
      <rPr>
        <sz val="10"/>
        <rFont val="Calibri"/>
        <family val="2"/>
        <scheme val="minor"/>
      </rPr>
      <t>УНАПРЕДУВАЊЕ НА ЖИВОТНАТА СРЕДИНА</t>
    </r>
  </si>
  <si>
    <r>
      <rPr>
        <sz val="10"/>
        <rFont val="Calibri"/>
        <family val="2"/>
        <scheme val="minor"/>
      </rPr>
      <t>ПРОГРАМА ЗА НАМАЛУВАЊЕ НА АЕРОЗАГАДУВАЊЕТО</t>
    </r>
  </si>
  <si>
    <r>
      <rPr>
        <sz val="10"/>
        <rFont val="Calibri"/>
        <family val="2"/>
        <scheme val="minor"/>
      </rPr>
      <t>ИЗГРАДБА НА ОСНОВНИ УЧИЛИШТА</t>
    </r>
  </si>
  <si>
    <r>
      <rPr>
        <sz val="10"/>
        <rFont val="Calibri"/>
        <family val="2"/>
        <scheme val="minor"/>
      </rPr>
      <t>РЕКОНСТРУКЦИЈА НА ОСНОВНИ УЧИЛИШТА</t>
    </r>
  </si>
  <si>
    <r>
      <rPr>
        <sz val="10"/>
        <rFont val="Calibri"/>
        <family val="2"/>
        <scheme val="minor"/>
      </rPr>
      <t>ИЗГРАДБА НА СРЕДНИ УЧИЛИШТА</t>
    </r>
  </si>
  <si>
    <r>
      <rPr>
        <sz val="10"/>
        <rFont val="Calibri"/>
        <family val="2"/>
        <scheme val="minor"/>
      </rPr>
      <t>РЕКОНСТРУКЦИЈА НА СРЕДНИ УЧИЛИШТА</t>
    </r>
  </si>
  <si>
    <r>
      <rPr>
        <sz val="10"/>
        <rFont val="Calibri"/>
        <family val="2"/>
        <scheme val="minor"/>
      </rPr>
      <t>ИЗГРАДБА НА УЧИЛИШНИ СПОРТСКИ САЛИ ВО СРЕДНИ УЧИЛИШТА</t>
    </r>
  </si>
  <si>
    <r>
      <rPr>
        <sz val="10"/>
        <rFont val="Calibri"/>
        <family val="2"/>
        <scheme val="minor"/>
      </rPr>
      <t>РЕКОНСТРУКЦИЈА НА УЧЕНИЧКИ ДОМОВИ</t>
    </r>
  </si>
  <si>
    <r>
      <rPr>
        <sz val="10"/>
        <rFont val="Calibri"/>
        <family val="2"/>
        <scheme val="minor"/>
      </rPr>
      <t>ИЗГРАДБА И РЕКОНСТРУКЦИЈА НА СТУДЕНТСКИ ДОМОВИ</t>
    </r>
  </si>
  <si>
    <r>
      <rPr>
        <sz val="10"/>
        <rFont val="Calibri"/>
        <family val="2"/>
        <scheme val="minor"/>
      </rPr>
      <t>ЕНЕРГЕТСКИ ЕФИКАСНА РЕХАБИЛИТАЦИЈА НА СТУДЕНТСКИТЕ ДОМОВИ</t>
    </r>
  </si>
  <si>
    <r>
      <rPr>
        <b/>
        <sz val="10"/>
        <color rgb="FF241F47"/>
        <rFont val="Calibri"/>
        <family val="2"/>
        <scheme val="minor"/>
      </rPr>
      <t>МЕРКИ ЗА СПРАВУВАЊЕ СО COVID-19 КРИЗАТА И ДРУГИ АНТИКРИЗНИ МЕРКИ</t>
    </r>
  </si>
  <si>
    <r>
      <t>Основен</t>
    </r>
    <r>
      <rPr>
        <sz val="10"/>
        <color rgb="FF241F47"/>
        <rFont val="Calibri"/>
        <family val="2"/>
        <scheme val="minor"/>
      </rPr>
      <t xml:space="preserve"> </t>
    </r>
    <r>
      <rPr>
        <b/>
        <sz val="10"/>
        <color rgb="FF241F47"/>
        <rFont val="Calibri"/>
        <family val="2"/>
        <scheme val="minor"/>
      </rPr>
      <t>буџет</t>
    </r>
  </si>
  <si>
    <r>
      <t>Основен</t>
    </r>
    <r>
      <rPr>
        <sz val="10"/>
        <color rgb="FF241F47"/>
        <rFont val="Calibri"/>
        <family val="2"/>
        <scheme val="minor"/>
      </rPr>
      <t xml:space="preserve"> </t>
    </r>
    <r>
      <rPr>
        <b/>
        <sz val="10"/>
        <color rgb="FF241F47"/>
        <rFont val="Calibri"/>
        <family val="2"/>
        <scheme val="minor"/>
      </rPr>
      <t>буџет</t>
    </r>
    <r>
      <rPr>
        <sz val="10"/>
        <color rgb="FF241F47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</si>
  <si>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ДИРЕКЦИЈА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ЗА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ЗАШТИТА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И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СПАСУВАЊЕ</t>
    </r>
  </si>
  <si>
    <r>
      <t>МИНИСТЕРСТВО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ЗА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ВНАТРЕШНИ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РАБОТИ</t>
    </r>
  </si>
  <si>
    <r>
      <t>Основен</t>
    </r>
    <r>
      <rPr>
        <sz val="10"/>
        <color rgb="FF241F47"/>
        <rFont val="Calibri"/>
        <family val="2"/>
        <scheme val="minor"/>
      </rPr>
      <t xml:space="preserve"> </t>
    </r>
    <r>
      <rPr>
        <b/>
        <sz val="10"/>
        <color rgb="FF241F47"/>
        <rFont val="Calibri"/>
        <family val="2"/>
        <scheme val="minor"/>
      </rPr>
      <t>буџет</t>
    </r>
    <r>
      <rPr>
        <sz val="10"/>
        <color rgb="FF241F47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</si>
  <si>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Самофинансирачки</t>
    </r>
    <r>
      <rPr>
        <sz val="10"/>
        <color rgb="FF241F47"/>
        <rFont val="Calibri"/>
        <family val="2"/>
        <scheme val="minor"/>
      </rPr>
      <t xml:space="preserve"> </t>
    </r>
    <r>
      <rPr>
        <b/>
        <sz val="10"/>
        <color rgb="FF241F47"/>
        <rFont val="Calibri"/>
        <family val="2"/>
        <scheme val="minor"/>
      </rPr>
      <t>активности</t>
    </r>
  </si>
  <si>
    <r>
      <t>МИНИСТЕРСТВО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ЗА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ФИНАНСИИ</t>
    </r>
  </si>
  <si>
    <r>
      <t>Заеми</t>
    </r>
    <r>
      <rPr>
        <sz val="10"/>
        <color rgb="FF241F47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</si>
  <si>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МИНИСТЕРСТВО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ЗА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ФИНАНСИИ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-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ФУНКЦИИ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НА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ДРЖАВАТА</t>
    </r>
  </si>
  <si>
    <r>
      <t>ДИРЕКЦИЈА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ЗА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ТИРЗ</t>
    </r>
  </si>
  <si>
    <r>
      <t>Донации</t>
    </r>
    <r>
      <rPr>
        <sz val="10"/>
        <color rgb="FF241F47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</si>
  <si>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МИНИСТЕРСТВО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ЗА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ЗЕМЈОДЕЛСТВО,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ШУМАРСТВО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И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ВОДОСТОПАНСТВО</t>
    </r>
  </si>
  <si>
    <r>
      <t>14004</t>
    </r>
    <r>
      <rPr>
        <sz val="11"/>
        <color rgb="FF241F47"/>
        <rFont val="Calibri"/>
        <family val="2"/>
        <scheme val="minor"/>
      </rPr>
      <t xml:space="preserve">        </t>
    </r>
    <r>
      <rPr>
        <b/>
        <sz val="11"/>
        <color rgb="FF241F47"/>
        <rFont val="Calibri"/>
        <family val="2"/>
        <scheme val="minor"/>
      </rPr>
      <t xml:space="preserve">
</t>
    </r>
  </si>
  <si>
    <r>
      <t>АГЕНЦИЈА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ЗА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ХРАНА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И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ВЕТЕРИНАРСТВО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НА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РСМ</t>
    </r>
  </si>
  <si>
    <r>
      <t>МИНИСТЕРСТВО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ЗА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ИНФОРМАТИЧКО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ОПШТЕСТВО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И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АДМИНИСТРАЦИЈА</t>
    </r>
  </si>
  <si>
    <r>
      <t>Основен</t>
    </r>
    <r>
      <rPr>
        <sz val="10"/>
        <color rgb="FF241F47"/>
        <rFont val="Calibri"/>
        <family val="2"/>
        <scheme val="minor"/>
      </rPr>
      <t xml:space="preserve"> </t>
    </r>
    <r>
      <rPr>
        <b/>
        <sz val="10"/>
        <color rgb="FF241F47"/>
        <rFont val="Calibri"/>
        <family val="2"/>
        <scheme val="minor"/>
      </rPr>
      <t>буџет</t>
    </r>
    <r>
      <rPr>
        <sz val="10"/>
        <color rgb="FF241F47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</si>
  <si>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МИНИСТЕРСТВО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ЗА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КУЛТУРА</t>
    </r>
  </si>
  <si>
    <r>
      <t>АГЕНЦИЈА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ЗА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КАТАСТАР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НА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НЕДВИЖНОСТИ</t>
    </r>
  </si>
  <si>
    <r>
      <t>БИРО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ЗА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РЕГИОНАЛЕН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РАЗВОЈ</t>
    </r>
  </si>
  <si>
    <r>
      <t>ЈАВНО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ОБВИНИТЕЛСТВО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НА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РЕПУБЛИКА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СЕВЕРНА</t>
    </r>
    <r>
      <rPr>
        <sz val="11"/>
        <color rgb="FF241F47"/>
        <rFont val="Calibri"/>
        <family val="2"/>
        <scheme val="minor"/>
      </rPr>
      <t xml:space="preserve"> </t>
    </r>
    <r>
      <rPr>
        <b/>
        <sz val="11"/>
        <color rgb="FF241F47"/>
        <rFont val="Calibri"/>
        <family val="2"/>
        <scheme val="minor"/>
      </rPr>
      <t>МАКЕДОНИЈА</t>
    </r>
  </si>
  <si>
    <t>ПРИВЛЕКУВАЊЕ НА СТРАНСКИ ДИРЕКТНИ ИНВЕСТИЦИИ И РАЗВОЈ НА СЛОБОДНА ЕКО. ЗОНА</t>
  </si>
  <si>
    <t>Развојни потпрограми на Буџет на Република Северна Македонија (илијади денари)</t>
  </si>
  <si>
    <t>ВОСПОСТАВУВАЊЕ НА КОМ. - ИНФОР. СИСТЕМ СО ЕДИНСТВЕН БРОЈ НА ПОВИКУВАЊЕ</t>
  </si>
  <si>
    <t>ИЗГРАДБА, ОПРЕМУВАЊЕ И ОДРЖУВАЊЕ НА ОБЈЕКТИ ЗА СОЦ. ЗАШТИТА И ДОМОВИ ЗА СТАРИ ЛИЦА</t>
  </si>
  <si>
    <t>2A</t>
  </si>
  <si>
    <t>ПРОЕКТ ЗА ЕКОНОЛШКА ЗАШТИТА ПО ДОЛИНА НА РЕКАТА РАДИКА</t>
  </si>
  <si>
    <t>Самофинансирачки активности</t>
  </si>
  <si>
    <t>СУБВЕНЦИИ И ТРАНСФЕРИ</t>
  </si>
  <si>
    <t>СТОКИ И УСЛУГИ</t>
  </si>
  <si>
    <t>ПЛАТИ И НАДОМЕСТОЦИ</t>
  </si>
  <si>
    <t>СТРАНСКО ЗАДОЛЖУВАЊЕ</t>
  </si>
  <si>
    <t>ЈАВЕН РЕД И МИР</t>
  </si>
  <si>
    <t>СОЦИЈАЛНА ЗАШТИТА</t>
  </si>
  <si>
    <t>Основен буџет</t>
  </si>
  <si>
    <t>РАЗВОЈНИ ПОТПРОГРАМИ ПО ИЗВОРИ НА ФИНАНСИРАЊЕ</t>
  </si>
  <si>
    <t xml:space="preserve">ВКУПНО СРЕДСТВА </t>
  </si>
  <si>
    <t>Биланс на приходи на Централен буџет по буџетски корисници</t>
  </si>
  <si>
    <t xml:space="preserve">АГЕНЦИЈА ЗА ХРАНА И ВЕТЕРИНАРСТВО </t>
  </si>
  <si>
    <t>НАЦИОНАЛНА АГЕНЦИЈА ЗА ЕВРОПСКИ ОБРАЗ. ПРОГРАМИ И МОБИЛНОСТ</t>
  </si>
  <si>
    <t>АГЕНЦИЈА ЗА ЗАШТИТА НА ПРАВО НА СЛОБ. ПРИСТАП ДО ИНФО. ОД ЈАВЕН КАРАКТЕР</t>
  </si>
  <si>
    <r>
      <rPr>
        <sz val="10"/>
        <rFont val="Calibri"/>
        <family val="2"/>
        <scheme val="minor"/>
      </rPr>
      <t>АГЕНЦИЈА ЗА РАЗУЗНАВАЊЕ</t>
    </r>
  </si>
  <si>
    <r>
      <rPr>
        <sz val="10"/>
        <rFont val="Calibri"/>
        <family val="2"/>
        <scheme val="minor"/>
      </rPr>
      <t>СОБРАНИЕ НА РЕПУБЛИКА СЕВЕРНА МАКЕДОНИЈА</t>
    </r>
  </si>
  <si>
    <r>
      <rPr>
        <sz val="10"/>
        <rFont val="Calibri"/>
        <family val="2"/>
        <scheme val="minor"/>
      </rPr>
      <t>ДРЖАВЕН ЗАВОД ЗА РЕВИЗИЈА</t>
    </r>
  </si>
  <si>
    <r>
      <rPr>
        <sz val="10"/>
        <rFont val="Calibri"/>
        <family val="2"/>
        <scheme val="minor"/>
      </rPr>
      <t>АГЕНЦИЈА ЗА ЗАШТИТА НА ЛИЧНИТЕ ПОДАТОЦИ</t>
    </r>
  </si>
  <si>
    <r>
      <rPr>
        <sz val="10"/>
        <rFont val="Calibri"/>
        <family val="2"/>
        <scheme val="minor"/>
      </rPr>
      <t>РЕГУЛАТОРНА КОМИСИЈА ЗА ДОМУВАЊЕ</t>
    </r>
  </si>
  <si>
    <r>
      <rPr>
        <sz val="10"/>
        <rFont val="Calibri"/>
        <family val="2"/>
        <scheme val="minor"/>
      </rPr>
      <t>СОВЕТ ЗА УНАПРЕДУВАЊЕ И НАДЗОР НА РЕВИЗИЈАТА</t>
    </r>
  </si>
  <si>
    <r>
      <rPr>
        <sz val="10"/>
        <rFont val="Calibri"/>
        <family val="2"/>
        <scheme val="minor"/>
      </rPr>
      <t>ОПЕРАТИВНО - ТЕХНИЧКА АГЕНЦИЈА</t>
    </r>
  </si>
  <si>
    <r>
      <rPr>
        <sz val="10"/>
        <rFont val="Calibri"/>
        <family val="2"/>
        <scheme val="minor"/>
      </rPr>
      <t>ВЛАДА НА РЕПУБЛИКА СЕВЕРНА МАКЕДОНИЈА</t>
    </r>
  </si>
  <si>
    <r>
      <rPr>
        <sz val="10"/>
        <rFont val="Calibri"/>
        <family val="2"/>
        <scheme val="minor"/>
      </rPr>
      <t>СЛУЖБА ЗА ОПШТИ И ЗАЕДНИЧКИ РАБОТИ НА ВЛАДАТА НА РСМ</t>
    </r>
  </si>
  <si>
    <r>
      <rPr>
        <sz val="10"/>
        <rFont val="Calibri"/>
        <family val="2"/>
        <scheme val="minor"/>
      </rPr>
      <t>ДРЖАВНО ПРАВОБРАНИТЕЛСТВО НА РЕПУБЛИКА СЕВЕРНА МАКЕДОНИЈА</t>
    </r>
  </si>
  <si>
    <r>
      <rPr>
        <sz val="10"/>
        <rFont val="Calibri"/>
        <family val="2"/>
        <scheme val="minor"/>
      </rPr>
      <t>АГЕНЦИЈА ЗА АДМИНИСТРАЦИЈА</t>
    </r>
  </si>
  <si>
    <r>
      <rPr>
        <sz val="10"/>
        <rFont val="Calibri"/>
        <family val="2"/>
        <scheme val="minor"/>
      </rPr>
      <t>СЕКРЕТАРИЈАТ ЗА ЕВРОПСКИ ПРАШАЊА</t>
    </r>
  </si>
  <si>
    <r>
      <rPr>
        <sz val="10"/>
        <rFont val="Calibri"/>
        <family val="2"/>
        <scheme val="minor"/>
      </rPr>
      <t>МИНИСТЕРСТВО ЗА ОДБРАНА</t>
    </r>
  </si>
  <si>
    <r>
      <rPr>
        <sz val="10"/>
        <rFont val="Calibri"/>
        <family val="2"/>
        <scheme val="minor"/>
      </rPr>
      <t>ДИРЕКЦИЈА ЗА ЗАШТИТА И СПАСУВАЊЕ</t>
    </r>
  </si>
  <si>
    <r>
      <rPr>
        <sz val="10"/>
        <rFont val="Calibri"/>
        <family val="2"/>
        <scheme val="minor"/>
      </rPr>
      <t>ЦЕНТАР ЗА УПРАВУВАЊЕ СО КРИЗИ</t>
    </r>
  </si>
  <si>
    <r>
      <rPr>
        <sz val="10"/>
        <rFont val="Calibri"/>
        <family val="2"/>
        <scheme val="minor"/>
      </rPr>
      <t>МИНИСТЕРСТВО ЗА ВНАТРЕШНИ РАБОТИ</t>
    </r>
  </si>
  <si>
    <r>
      <rPr>
        <sz val="10"/>
        <rFont val="Calibri"/>
        <family val="2"/>
        <scheme val="minor"/>
      </rPr>
      <t>МИНИСТЕРСТВО ЗА ПРАВДА</t>
    </r>
  </si>
  <si>
    <r>
      <rPr>
        <sz val="10"/>
        <rFont val="Calibri"/>
        <family val="2"/>
        <scheme val="minor"/>
      </rPr>
      <t>УПРАВА ЗА ИЗВРШУВАЊЕ НА САНКЦИИ</t>
    </r>
  </si>
  <si>
    <r>
      <rPr>
        <sz val="10"/>
        <rFont val="Calibri"/>
        <family val="2"/>
        <scheme val="minor"/>
      </rPr>
      <t>УПРАВА ЗА ВОДЕЊЕ НА МАТИЧНИТЕ КНИГИ</t>
    </r>
  </si>
  <si>
    <r>
      <rPr>
        <sz val="10"/>
        <rFont val="Calibri"/>
        <family val="2"/>
        <scheme val="minor"/>
      </rPr>
      <t>МИНИСТЕРСТВО ЗА НАДВОРЕШНИ РАБОТИ</t>
    </r>
  </si>
  <si>
    <r>
      <rPr>
        <sz val="10"/>
        <rFont val="Calibri"/>
        <family val="2"/>
        <scheme val="minor"/>
      </rPr>
      <t>МИНИСТЕРСТВО ЗА ФИНАНСИИ</t>
    </r>
  </si>
  <si>
    <r>
      <rPr>
        <sz val="10"/>
        <rFont val="Calibri"/>
        <family val="2"/>
        <scheme val="minor"/>
      </rPr>
      <t>МИНИСТЕРСТВО ЗА ФИНАНСИИ - ФУНКЦИИ НА ДРЖАВАТА</t>
    </r>
  </si>
  <si>
    <r>
      <rPr>
        <sz val="10"/>
        <rFont val="Calibri"/>
        <family val="2"/>
        <scheme val="minor"/>
      </rPr>
      <t>ЦАРИНСКА УПРАВА НА РЕПУБЛИКА СЕВЕРНА МАКЕДОНИЈА</t>
    </r>
  </si>
  <si>
    <r>
      <rPr>
        <sz val="10"/>
        <rFont val="Calibri"/>
        <family val="2"/>
        <scheme val="minor"/>
      </rPr>
      <t>АГЕНЦИЈА ЗА СТОКОВНИ РЕЗЕРВИ</t>
    </r>
  </si>
  <si>
    <r>
      <rPr>
        <sz val="10"/>
        <rFont val="Calibri"/>
        <family val="2"/>
        <scheme val="minor"/>
      </rPr>
      <t>УПРАВА ЗА ЈАВНИ ПРИХОДИ</t>
    </r>
  </si>
  <si>
    <r>
      <rPr>
        <sz val="10"/>
        <rFont val="Calibri"/>
        <family val="2"/>
        <scheme val="minor"/>
      </rPr>
      <t>АГЕНЦИЈА ЗА ЗАДОЛЖИТЕЛНИ НАФТЕНИ РЕЗЕРВИ-МАКОРА</t>
    </r>
  </si>
  <si>
    <r>
      <rPr>
        <sz val="10"/>
        <rFont val="Calibri"/>
        <family val="2"/>
        <scheme val="minor"/>
      </rPr>
      <t>МИНИСТЕРСТВО ЗА ЕКОНОМИЈА</t>
    </r>
  </si>
  <si>
    <r>
      <rPr>
        <sz val="10"/>
        <rFont val="Calibri"/>
        <family val="2"/>
        <scheme val="minor"/>
      </rPr>
      <t>АГЕНЦИЈА ЗА ПРОМОЦИЈА И ПОДДРШКА НА ТУРИЗМОТ</t>
    </r>
  </si>
  <si>
    <r>
      <rPr>
        <sz val="10"/>
        <rFont val="Calibri"/>
        <family val="2"/>
        <scheme val="minor"/>
      </rPr>
      <t>ДИРЕКЦИЈА ЗА ТЕХНОЛОШКИ ИНДУСТРИСКИ РАЗВОЈНИ ЗОНИ</t>
    </r>
  </si>
  <si>
    <r>
      <rPr>
        <sz val="10"/>
        <rFont val="Calibri"/>
        <family val="2"/>
        <scheme val="minor"/>
      </rPr>
      <t>ДРЖАВЕН ЗАВОД ЗА ЗАШТИТА НА ИНДУСТРИСКА СОПСТВЕНОСТ</t>
    </r>
  </si>
  <si>
    <r>
      <rPr>
        <sz val="10"/>
        <rFont val="Calibri"/>
        <family val="2"/>
        <scheme val="minor"/>
      </rPr>
      <t>ДРЖАВЕН ИНСПЕКТОРАТ ЗА ТЕХНИЧКА ИНСПЕКЦИЈА</t>
    </r>
  </si>
  <si>
    <r>
      <rPr>
        <sz val="10"/>
        <rFont val="Calibri"/>
        <family val="2"/>
        <scheme val="minor"/>
      </rPr>
      <t>ДРЖАВЕН ЗАВОД ЗА ИНДУСТРИСКА СОПСТВЕНОСТ</t>
    </r>
  </si>
  <si>
    <r>
      <rPr>
        <sz val="10"/>
        <rFont val="Calibri"/>
        <family val="2"/>
        <scheme val="minor"/>
      </rPr>
      <t>МИНИСТЕРСТВО ЗА ЖИВОТНА СРЕДИНА И ПРОСТОРНО ПЛАНИРАЊЕ</t>
    </r>
  </si>
  <si>
    <r>
      <rPr>
        <sz val="10"/>
        <rFont val="Calibri"/>
        <family val="2"/>
        <scheme val="minor"/>
      </rPr>
      <t>ДРЖАВЕН ИНСПЕКТОРАТ ЗА ЖИВОТНА СРЕДИНА</t>
    </r>
  </si>
  <si>
    <r>
      <rPr>
        <sz val="10"/>
        <rFont val="Calibri"/>
        <family val="2"/>
        <scheme val="minor"/>
      </rPr>
      <t>МИНИСТЕРСТВО ЗА ТРАНСПОРТ И ВРСКИ</t>
    </r>
  </si>
  <si>
    <r>
      <rPr>
        <sz val="10"/>
        <rFont val="Calibri"/>
        <family val="2"/>
        <scheme val="minor"/>
      </rPr>
      <t>МИНИСТЕРСТВО ЗА ЗЕМЈОДЕЛСТВО, ШУМАРСТВО И ВОДОСТОПАНСТВО</t>
    </r>
  </si>
  <si>
    <r>
      <rPr>
        <sz val="10"/>
        <rFont val="Calibri"/>
        <family val="2"/>
        <scheme val="minor"/>
      </rPr>
      <t>АГЕНЦИЈА ЗА ПОТТИКНУВАЊЕ НА РАЗВОЈОТ НА ЗЕМЈОДЕЛСТВОТО  - БИТОЛА</t>
    </r>
  </si>
  <si>
    <r>
      <rPr>
        <sz val="10"/>
        <rFont val="Calibri"/>
        <family val="2"/>
        <scheme val="minor"/>
      </rPr>
      <t>УПРАВА ЗА ХИДРОМЕТЕОРОЛОШКИ РАБОТИ</t>
    </r>
  </si>
  <si>
    <r>
      <rPr>
        <sz val="10"/>
        <rFont val="Calibri"/>
        <family val="2"/>
        <scheme val="minor"/>
      </rPr>
      <t>ДРЖАВЕН ИНСПЕКТОРАТ ЗА ЗЕМЈОДЕЛСТВО</t>
    </r>
  </si>
  <si>
    <r>
      <rPr>
        <sz val="10"/>
        <rFont val="Calibri"/>
        <family val="2"/>
        <scheme val="minor"/>
      </rPr>
      <t>МИНИСТЕРСТВО ЗА ТРУД И СОЦИЈАЛНА ПОЛИТИКА</t>
    </r>
  </si>
  <si>
    <r>
      <rPr>
        <sz val="10"/>
        <rFont val="Calibri"/>
        <family val="2"/>
        <scheme val="minor"/>
      </rPr>
      <t>ДРЖАВЕН ИНСПЕКТОРАТ ЗА ТРУД</t>
    </r>
  </si>
  <si>
    <r>
      <rPr>
        <sz val="10"/>
        <rFont val="Calibri"/>
        <family val="2"/>
        <scheme val="minor"/>
      </rPr>
      <t>МИНИСТЕРСТВО ЗА ОБРАЗОВАНИЕ И НАУКА</t>
    </r>
  </si>
  <si>
    <r>
      <rPr>
        <sz val="10"/>
        <rFont val="Calibri"/>
        <family val="2"/>
        <scheme val="minor"/>
      </rPr>
      <t>БИРО ЗА РАЗВОЈ НА ОБРАЗОВАНИЕТО</t>
    </r>
  </si>
  <si>
    <r>
      <rPr>
        <sz val="10"/>
        <rFont val="Calibri"/>
        <family val="2"/>
        <scheme val="minor"/>
      </rPr>
      <t>АГЕНЦИЈА ЗА МЛАДИ И СПОРТ</t>
    </r>
  </si>
  <si>
    <r>
      <rPr>
        <sz val="10"/>
        <rFont val="Calibri"/>
        <family val="2"/>
        <scheme val="minor"/>
      </rPr>
      <t>МИНИСТЕРСТВО ЗА ИНФОРМАТИЧКО ОПШТЕСТВО И АДМИНИСТРАЦИЈА</t>
    </r>
  </si>
  <si>
    <r>
      <rPr>
        <sz val="10"/>
        <rFont val="Calibri"/>
        <family val="2"/>
        <scheme val="minor"/>
      </rPr>
      <t>МИНИСТЕРСТВО ЗА КУЛТУРА</t>
    </r>
  </si>
  <si>
    <r>
      <rPr>
        <sz val="10"/>
        <rFont val="Calibri"/>
        <family val="2"/>
        <scheme val="minor"/>
      </rPr>
      <t>ФИНАНСИРАЊЕ НА ДЕЈНОСТИТЕ ОД ОБЛАСТА НА КУЛТУРАТА</t>
    </r>
  </si>
  <si>
    <r>
      <rPr>
        <sz val="10"/>
        <rFont val="Calibri"/>
        <family val="2"/>
        <scheme val="minor"/>
      </rPr>
      <t>МИНИСТЕРСТВО ЗА ЗДРАВСТВО</t>
    </r>
  </si>
  <si>
    <r>
      <rPr>
        <sz val="10"/>
        <rFont val="Calibri"/>
        <family val="2"/>
        <scheme val="minor"/>
      </rPr>
      <t>ДРЖАВЕН, САНИТАРЕН И ЗДРАВСТВЕН ИНСПЕКТОРАТ</t>
    </r>
  </si>
  <si>
    <r>
      <rPr>
        <sz val="10"/>
        <rFont val="Calibri"/>
        <family val="2"/>
        <scheme val="minor"/>
      </rPr>
      <t>МИНИСТЕРСТВО ЗА ЛОКАЛНА САМОУПРАВА</t>
    </r>
  </si>
  <si>
    <r>
      <rPr>
        <sz val="10"/>
        <rFont val="Calibri"/>
        <family val="2"/>
        <scheme val="minor"/>
      </rPr>
      <t>АГЕНЦИЈА ЗА ИСЕЛЕНИШТВО</t>
    </r>
  </si>
  <si>
    <r>
      <rPr>
        <sz val="10"/>
        <rFont val="Calibri"/>
        <family val="2"/>
        <scheme val="minor"/>
      </rPr>
      <t>АГЕНЦИЈА ЗА КАТАСТАР НА НЕДВИЖНОСТИ</t>
    </r>
  </si>
  <si>
    <r>
      <rPr>
        <sz val="10"/>
        <rFont val="Calibri"/>
        <family val="2"/>
        <scheme val="minor"/>
      </rPr>
      <t>ДРЖАВЕН ЗАВОД ЗА СТАТИСТИКА</t>
    </r>
  </si>
  <si>
    <r>
      <rPr>
        <sz val="10"/>
        <rFont val="Calibri"/>
        <family val="2"/>
        <scheme val="minor"/>
      </rPr>
      <t>ДРЖАВЕН АРХИВ НА РЕПУБЛИКА СЕВЕРНА МАКЕДОНИЈА</t>
    </r>
  </si>
  <si>
    <r>
      <rPr>
        <sz val="10"/>
        <rFont val="Calibri"/>
        <family val="2"/>
        <scheme val="minor"/>
      </rPr>
      <t>БИРО ЗА СУДСКИ ВЕШТАЧЕЊА</t>
    </r>
  </si>
  <si>
    <r>
      <rPr>
        <sz val="10"/>
        <rFont val="Calibri"/>
        <family val="2"/>
        <scheme val="minor"/>
      </rPr>
      <t>МАКЕДОНСКА АКАДЕМИЈА НА НАУКИТЕ И УМЕТНОСТИТЕ</t>
    </r>
  </si>
  <si>
    <r>
      <rPr>
        <sz val="10"/>
        <rFont val="Calibri"/>
        <family val="2"/>
        <scheme val="minor"/>
      </rPr>
      <t>БИРО ЗА РЕГИОНАЛЕН РАЗВОЈ</t>
    </r>
  </si>
  <si>
    <r>
      <rPr>
        <sz val="10"/>
        <rFont val="Calibri"/>
        <family val="2"/>
        <scheme val="minor"/>
      </rPr>
      <t>СУДСКА ВЛАСТ</t>
    </r>
  </si>
  <si>
    <r>
      <rPr>
        <sz val="10"/>
        <rFont val="Calibri"/>
        <family val="2"/>
        <scheme val="minor"/>
      </rPr>
      <t>ЈАВНО ОБВИНИТЕЛСТВО НА РЕПУБЛИКА СЕВЕРНА МАКЕДОНИЈА</t>
    </r>
  </si>
  <si>
    <r>
      <rPr>
        <sz val="10"/>
        <rFont val="Calibri"/>
        <family val="2"/>
        <scheme val="minor"/>
      </rPr>
      <t>НАРОДЕН ПРАВОБРАНИТЕЛ</t>
    </r>
  </si>
  <si>
    <t>Биланс на расходи на Централен буџет по буџетски корисници</t>
  </si>
  <si>
    <t>ПРЕТСЕДАТЕЛ  НА РЕПУБЛИКА СЕВЕРНА МАКЕДОНИЈА</t>
  </si>
  <si>
    <t>АГЕНЦИЈА ЗА РАЗУЗНАВАЊЕ</t>
  </si>
  <si>
    <t>СОБРАНИЕ  НА РЕПУБЛИКА СЕВЕРНА МАКЕДОНИЈА</t>
  </si>
  <si>
    <t>ДРЖАВЕН ЗАВОД ЗА РЕВИЗИЈА</t>
  </si>
  <si>
    <t>ДРЖАВНА КОМИСИЈА ЗА СПРЕЧУВАЊЕ  НА КОРУПЦИЈА</t>
  </si>
  <si>
    <t>ДРЖАВНА ИЗБОРНА  КОМИСИЈА</t>
  </si>
  <si>
    <t xml:space="preserve">КОМИСИЈА ЗА ЗАШТИТА НА КОНКУРЕНЦИЈА </t>
  </si>
  <si>
    <t>АГЕНЦИЈА ЗА ЗАШТИТА НА ЛИЧНИТЕ ПОДАТОЦИ</t>
  </si>
  <si>
    <t>ДРЖАВНА КОМИСИЈА ЗА ЖАЛБИ ПО ЈАВНИ НАБАВКИ</t>
  </si>
  <si>
    <t>РЕГУЛАТОРНА КОМИСИЈА ЗА ДОМУВАЊЕ</t>
  </si>
  <si>
    <t xml:space="preserve">СОВЕТ ЗА УНАПРЕДУВАЊЕ И НАДЗОР НА РЕВИЗИЈАТА </t>
  </si>
  <si>
    <t>КОМИСИЈА ЗА СПРЕЧУВАЊЕ  И ЗАШТИТА ОД ДИСКРИМИНАЦИЈА</t>
  </si>
  <si>
    <t>ДК ЗА ОДЛУЧУВАЊЕ ВО УПРАВНА ПОСТАПКА И ОД РАБОТЕН  ОДНОС ВО ВТОР СТЕПЕН</t>
  </si>
  <si>
    <t>РЕВИЗОРСКО ТЕЛО ЗА РЕВИЗИЈА  НА ИНСТРУМЕНТОТ ЗА ПРЕТПРИСТАПНА ПОМОШ</t>
  </si>
  <si>
    <t>ДК ЗА ОДЛУЧУВАЊЕ ВО ВТОР СТЕПЕН ВО  ОБЛАСТ НА ИНСПЕКЦИСКИ НАДЗОР</t>
  </si>
  <si>
    <t xml:space="preserve">ОПЕРАТИВНО - ТЕХНИЧКА АГЕНЦИЈА  </t>
  </si>
  <si>
    <t xml:space="preserve">УСТАВЕН СУД НА РЕПУБЛИКА СЕВЕРНА МАКЕДОНИЈА </t>
  </si>
  <si>
    <t xml:space="preserve">ВЛАДА НА РЕПУБЛИКА СЕВЕРНА МАКЕДОНИЈА </t>
  </si>
  <si>
    <t>СОЗР НА ВЛАДА НА РСМ</t>
  </si>
  <si>
    <t xml:space="preserve">СЕКРЕТАРИЈАТ  ЗА ЗАКОНОДАВСТВО  </t>
  </si>
  <si>
    <t>ДРЖАВНО ПРАВОБРАНИТЕЛСТВО НА РСМ</t>
  </si>
  <si>
    <t xml:space="preserve">АГЕНЦИЈА ЗА АДМИНИСТРАЦИЈА   </t>
  </si>
  <si>
    <t>СЕКРЕТАРИЈАТ  ЗА ЕВРОПСКИ ПРАШАЊА</t>
  </si>
  <si>
    <t>МИНИСТЕРСТВО ЗА ПОЛИТИЧКИ СИСТЕМ И ОДНОСИ МЕЃУ ЗАЕДНИЦИ</t>
  </si>
  <si>
    <t xml:space="preserve">АГЕНЦИЈА ЗА ОСТВАРУВАЊЕ НА ПРАВАТА НА ЗАЕДНИЦИТЕ </t>
  </si>
  <si>
    <t>АГЕНЦИЈА ЗА УПРАВУВАЊЕ СО ОДЗЕМЕН ИМОТ</t>
  </si>
  <si>
    <t xml:space="preserve">ИНСПЕКЦИСКИ СОВЕТ </t>
  </si>
  <si>
    <t xml:space="preserve">АГЕНЦИЈА ЗА ПРИМЕНА НА ЈАЗИКОТ  </t>
  </si>
  <si>
    <t>ДИРЕКЦИЈА ЗА БЕЗБЕДНОСТ НА КЛАСИФИЦИРАНИ  ИНФОРМАЦИИ</t>
  </si>
  <si>
    <t>ДИРЕКЦИЈА ЗА ЗАШТИТА И СПАСУВАЊЕ</t>
  </si>
  <si>
    <t xml:space="preserve">ЦЕНТАР ЗА УПРАВУВАЊЕ СО КРИЗИ   </t>
  </si>
  <si>
    <t xml:space="preserve">МИНИСТЕРСТВО ЗА ВНАТРЕШНИ РАБОТИ </t>
  </si>
  <si>
    <t>АГЕНЦИЈА ЗА НАЦИОНАЛНА БЕЗБЕДНОСТ</t>
  </si>
  <si>
    <t>МИНИСТЕРСТВО ЗА ПРАВДА</t>
  </si>
  <si>
    <t xml:space="preserve">УПРАВА ЗА ИЗВРШУВАЊЕ НА САНКЦИИ </t>
  </si>
  <si>
    <t xml:space="preserve">УПРАВА ЗА ВОДЕЊЕ  НА МАТИЧНИТЕ КНИГИ </t>
  </si>
  <si>
    <t>БИРО  ЗА ЗАСТАПУВАЊЕ НА РСМ ПРЕД ЕВРОПСКИОТ СУД ЗА ЧОВЕКОВИ ПРАВА</t>
  </si>
  <si>
    <t>ИНСПЕКТОРАТ ЗА УПОТРЕБА НА ЈАЗИЦИТЕ</t>
  </si>
  <si>
    <t>МИНИСТЕРСТВО ЗА НАДВОРЕШНИ РАБОТИ</t>
  </si>
  <si>
    <t>МИНИСТЕРСТВО ЗА ФИНАНСИИ</t>
  </si>
  <si>
    <t>МИНИСТЕРСТВО ЗА ФИНАНСИИ - ФУНКЦИИ НА ДРЖАВАТА</t>
  </si>
  <si>
    <t>ЦАРИНСКА УПРАВА НА РЕПУБЛИКА СЕВЕРНА МАКЕДОНИЈА</t>
  </si>
  <si>
    <t>АГЕНЦИЈА ЗА СТОКОВНИ РЕЗЕРВИ</t>
  </si>
  <si>
    <t>УПРАВА ЗА ЈАВНИ ПРИХОДИ</t>
  </si>
  <si>
    <t>УПРАВА ЗА ФИНАНСИСКА ПОЛИЦИЈА</t>
  </si>
  <si>
    <t>АГЕНЦИЈА ЗА ЗАДОЛЖИТЕЛНИ НАФТЕНИ РЕЗЕРВИ-МАКОРА</t>
  </si>
  <si>
    <t xml:space="preserve">ДРЖАВЕН ДЕВИЗЕН ИНСПЕКТОРАТ </t>
  </si>
  <si>
    <t>АГЕНЦИЈА ЗА СТРАНСКИ ИНВЕСТИЦИИ И ПРОМОЦИЈА НА ИЗВОЗ НА РCМ</t>
  </si>
  <si>
    <t>АГЕНЦИЈА ЗА ПРОМОЦИЈА И ПОДДРШКА НА ТУРИЗМОТ</t>
  </si>
  <si>
    <t>ДИРЕКЦИЈА ЗА ТЕХНОЛОШКИ ИНДУСТРИСКИ РАЗВОЈНИ ЗОНИ</t>
  </si>
  <si>
    <t>ДРЖАВЕН ПАЗАРЕН ИНСПЕКТОРАТ</t>
  </si>
  <si>
    <t>ДРЖАВЕН ИНСПЕКТОРАТ ЗА ТЕХНИЧКА ИНСПЕКЦИЈА</t>
  </si>
  <si>
    <t>ДРЖАВЕН ЗАВОД ЗА ЗАШТИТА НА ИНДУСТРИСКА СОПСТВЕНОСТ</t>
  </si>
  <si>
    <t>МИНИСТЕРСТВО ЗА ЖИВОТНА СРЕДИНА И ПРОСТОРНО ПЛАНИРАЊЕ</t>
  </si>
  <si>
    <t>ДРЖАВЕН ИНСПЕКТОРАТ ЗА ЖИВОТНА СРЕДИНА</t>
  </si>
  <si>
    <t>МИНИСТЕРСТВО ЗА ТРАНСПОРТ  И ВРСКИ</t>
  </si>
  <si>
    <t>ДРЖАВЕН ИНСПЕКТОРАТ ЗА ТРАНСПОРТ</t>
  </si>
  <si>
    <t>ДРЖАВЕН ИНСПЕКТОРАТ ЗА ГРАДЕЖНИШТВО И УРБАНИЗАМ</t>
  </si>
  <si>
    <t xml:space="preserve">ДРЖАВЕН КОМУНАЛЕН ИНСПЕКТОРАТ </t>
  </si>
  <si>
    <t>МИНИСТЕРСТВО ЗА ЗЕМЈОДЕЛСТВО, ШУМАРСТВО И ВОДОСТОПАНСТВО</t>
  </si>
  <si>
    <t>АГЕНЦИЈА ЗА ПОТТИКНУВАЊЕ НА РАЗВОЈОТ НА ЗЕМЈОДЕЛСТВОТО  - БИТОЛА</t>
  </si>
  <si>
    <t>УПРАВА ЗА ХИДРОМЕТЕОРОЛОШКИ РАБОТИ</t>
  </si>
  <si>
    <t>АГЕНЦИЈА ЗА ФИНАНСИСКА ПОДДРШКА ВО ЗЕМЈОДЕЛСТВО И РУРАЛЕН РАЗВОЈ</t>
  </si>
  <si>
    <t>АГЕНЦИЈА ЗА ХРАНА И ВЕТЕРИНАРСТВО НА РЕПУБЛИКА СЕВЕРНА МАКЕДОНИЈА</t>
  </si>
  <si>
    <t>ДРЖАВЕН ИНСПЕКТОРАТ ЗА ЗЕМЈОДЕЛСТВО</t>
  </si>
  <si>
    <t>ДРЖАВЕН ИНСПЕКТОРАТ ЗА ШУМАРСТВО И ЛОВСТВО</t>
  </si>
  <si>
    <t>ДРЖАВЕН ИНСПЕКТОРАТ ЗА ТРУД</t>
  </si>
  <si>
    <t>МИНИСТЕРСТВО ЗА ОБРАЗОВАНИЕ  И НАУКА</t>
  </si>
  <si>
    <t>БИРО  ЗА РАЗВОЈ НА ОБРАЗОВАНИЕТО</t>
  </si>
  <si>
    <t>НАЦИОНАЛНА АГЕНЦИЈА ЗА ЕВРОПСКИ ОБРАЗОВНИ ПРОГРАМИ И МОБИЛНОСТ</t>
  </si>
  <si>
    <t>ДРЖАВЕН ПРОСВЕТЕН  ИНСПЕКТОРАТ</t>
  </si>
  <si>
    <t>МИНИСТЕРСТВО ЗА ИНФОРМАТИЧКО ОПШТЕСТВО И АДМИНИСТРАЦИЈА</t>
  </si>
  <si>
    <t>ДРЖАВЕН УПРАВЕН ИНСПЕКТОРАТ</t>
  </si>
  <si>
    <t>МИНИСТЕРСТВО ЗА КУЛТУРА</t>
  </si>
  <si>
    <t>ФИНАНСИРАЊЕ НА ДЕЈНОСТИТЕ ОД ОБЛАСТА НА КУЛТУРАТА</t>
  </si>
  <si>
    <t>ДРЖАВЕН, САНИТАРЕН И ЗДРАВСТВЕН  ИНСПЕКТОРАТ</t>
  </si>
  <si>
    <t>ДРЖАВЕН ИНСПЕКТОРАТ ЗА ЛОКАЛНА САМОУПРАВА</t>
  </si>
  <si>
    <t>АГЕНЦИЈА ЗА ИСЕЛЕНИШТВО</t>
  </si>
  <si>
    <t>АГЕНЦИЈА ЗА ЗАШТИТА НА ПРАВО НА СЛОБ.  ПРИСТАП ДО ИНФО. ОД ЈАВЕН КАРАКТЕР</t>
  </si>
  <si>
    <t>КОМИСИЈА ЗА ОДНОСИ СО ВЕРСКИТЕ ЗАЕДНИЦИ И РЕЛИГИОЗНИ ГРУПИ</t>
  </si>
  <si>
    <t>АГЕНЦИЈА ЗА КАТАСТАР НА НЕДВИЖНОСТИ</t>
  </si>
  <si>
    <t>ДРЖАВЕН АРХИВ НА РЕПУБЛИКА СЕВЕРНА МАКЕДОНИЈА</t>
  </si>
  <si>
    <t>БИРО  ЗА СУДСКИ ВЕШТАЧЕЊА</t>
  </si>
  <si>
    <t>АКАДЕМИЈА НА НАУКИТЕ И УМЕТНОСТИТЕ НА РСМ- МАНУ</t>
  </si>
  <si>
    <t>БИРО  ЗА РЕГИОНАЛЕН РАЗВОЈ</t>
  </si>
  <si>
    <t>СУДСКА ВЛАСТ</t>
  </si>
  <si>
    <t>ЈАВНО ОБВИНИТЕЛСТВО  НА РЕПУБЛИКА СЕВЕРНА МАКЕДОНИЈА</t>
  </si>
  <si>
    <t>СОВЕТ НА ЈАВНИ ОБВИНИТЕЛИ</t>
  </si>
  <si>
    <t>НАРОДЕН ПРАВОБРАНИТЕЛ</t>
  </si>
  <si>
    <t>ФИСКАЛЕН СОВЕТ</t>
  </si>
  <si>
    <t>во илјади денари</t>
  </si>
  <si>
    <t>ПРЕТСЕДАТЕЛ НА РСМ</t>
  </si>
  <si>
    <t>Завршна сметка 2021</t>
  </si>
  <si>
    <t>Завршна сметка 2022</t>
  </si>
  <si>
    <t xml:space="preserve">Вкупно </t>
  </si>
  <si>
    <t>2 ПРЕТСЕДАТЕЛ НА РСМ</t>
  </si>
  <si>
    <t>РАСХОДИ</t>
  </si>
  <si>
    <t>Плати и надоместоци</t>
  </si>
  <si>
    <t xml:space="preserve">Основни плати    </t>
  </si>
  <si>
    <t xml:space="preserve">Надоместоци  </t>
  </si>
  <si>
    <t>Стоки и услуги</t>
  </si>
  <si>
    <t xml:space="preserve">Патни и дневни расходи  </t>
  </si>
  <si>
    <t xml:space="preserve">Комунални услуги, греење, комуникација и транспорт </t>
  </si>
  <si>
    <t>Материјали и ситен инвентар</t>
  </si>
  <si>
    <t xml:space="preserve">Поправки и тековно одржување  </t>
  </si>
  <si>
    <t>Договорни услуги</t>
  </si>
  <si>
    <t>Други тековни расходи</t>
  </si>
  <si>
    <t>Субвенции и трансфери</t>
  </si>
  <si>
    <t>Разни трансфери</t>
  </si>
  <si>
    <t>Капитални расходи</t>
  </si>
  <si>
    <t xml:space="preserve"> Вложувања и  нефинансиски средства</t>
  </si>
  <si>
    <t xml:space="preserve">Купување на возила </t>
  </si>
  <si>
    <t>ВЛАДА НА РЕПУБЛИКА СЕВЕРНА МАКЕДОНИЈА</t>
  </si>
  <si>
    <t>1 АДМИНИСТРАЦИЈА</t>
  </si>
  <si>
    <t>АДМИНИСТРАЦИЈА</t>
  </si>
  <si>
    <t xml:space="preserve">КОМИТЕТ ЗА ИСТРАГА НА ВОЗДУХОПЛОВНИ НЕСРЕЌИ И СЕРИОЗНИ ИНЦИДЕНТИ </t>
  </si>
  <si>
    <t>ФОНД ЗА ИНОВАЦИИ И ТЕХНОЛОШКИ РАЗВОЈ</t>
  </si>
  <si>
    <t xml:space="preserve">ПОДДРШКА ЗА ПЕЧАТЕЊЕ И ДИСТРИБУЦИЈА НА ПЕЧАТЕНИ МЕДИУМИ </t>
  </si>
  <si>
    <t>3 ИНФОРМАТИЧКА ПОДДРШКА НА ВЛАДАТА</t>
  </si>
  <si>
    <t>ИНФОРМАТИЧКА ПОДДРШКА НА ВЛАДАТА</t>
  </si>
  <si>
    <t>Д ЕКОНОМСКИ РАЗВОЈ</t>
  </si>
  <si>
    <t>ЕКОНОМСКА ПРОМОЦИЈА</t>
  </si>
  <si>
    <t xml:space="preserve">ПРИВЛЕКУВАЊЕ НА СТРАНСКИ ИНВЕСТИЦИИ И РАЗВОЈ НА СЛОБОДНАТА ЕКОНОМСКА ЗОНА </t>
  </si>
  <si>
    <t>УНАПРЕДУВАЊЕ НА ДЕЛОВНИТЕ АКТИВНОСТИ</t>
  </si>
  <si>
    <t xml:space="preserve">УНАПРЕДУВАЊЕ НА ЛОКАЛНАТА И РЕГИОНАЛНА КОНКУРЕНТНОСТ ВО ОБЛАСТА НА ТУРИЗМОТ </t>
  </si>
  <si>
    <t xml:space="preserve">ФИНАНСИСКА ПОДДРШКА НА ИНВЕСТИЦИИТЕ </t>
  </si>
  <si>
    <t>П МЕРКИ  ЗА СПРАВУВАЊЕ СО COVID-19 КРИЗАТА</t>
  </si>
  <si>
    <t xml:space="preserve"> Мерки за справување со COVID-19 кризата</t>
  </si>
  <si>
    <t>С УНАПРЕДУВАЊЕ НА ЖИВОТНАТА СРЕДИНА</t>
  </si>
  <si>
    <t>ПРОГРАМА ЗА НАМАЛУВАЊЕ НА АЕРОЗАГАДУВАЊЕТО</t>
  </si>
  <si>
    <t>Привремени вработувања</t>
  </si>
  <si>
    <t xml:space="preserve">Трансфери до невладини организации </t>
  </si>
  <si>
    <t xml:space="preserve"> Вложувања и нефинансиски средства</t>
  </si>
  <si>
    <t>ДРЖАВНО ПРАВОБРАНИТЕЛСТВО НА РЕПУБЛИКА СЕВЕРНА МАКЕДОНИЈА</t>
  </si>
  <si>
    <t>2 ДРЖАВНО ПРАВОБРАНИТЕЛСТВО</t>
  </si>
  <si>
    <t>ДРЖАВНО ПРАВОБРАНИТЕЛСТВО</t>
  </si>
  <si>
    <t>Исплтата по извршни исправи</t>
  </si>
  <si>
    <t>УГОСТИТЕЛСТВО</t>
  </si>
  <si>
    <t>2 БЕЗБЕДНОСТ</t>
  </si>
  <si>
    <t>ЈАВНА БЕЗБЕДНОСТ</t>
  </si>
  <si>
    <t>СЕКТОРИ ЗА ВНАТРЕШНИ РАБОТИ</t>
  </si>
  <si>
    <t xml:space="preserve">РЕГИОНАЛНИ ЦЕНТРИ ЗА ГРАНИЧНИ РАБОТИ </t>
  </si>
  <si>
    <t>ИНТЕГРИРАНО ГРАНИЧНО УПРАВУВАЊЕ</t>
  </si>
  <si>
    <t xml:space="preserve">3 ЦЕНТАР ЗА ОБУКА </t>
  </si>
  <si>
    <t xml:space="preserve">ЦЕНТАР ЗА ОБУКА </t>
  </si>
  <si>
    <t>Г ЈАКНЕЊЕ НА ВЛАДЕЕЊЕТО НА ПРАВОТО</t>
  </si>
  <si>
    <t>БОРБА ПРОТИВ ТРГОВИЈА СО ЛУЃЕ И ИЛЕГАЛНА МИГРАЦИЈА</t>
  </si>
  <si>
    <t>Исплата по извршени исправи</t>
  </si>
  <si>
    <t xml:space="preserve"> Вложувања и нефинансиси средства</t>
  </si>
  <si>
    <t>МИНИСТЕРСТВО ЗА ФИНАСИИ- ФУНКЦИИ НА ДРЖАВАТА</t>
  </si>
  <si>
    <t>2 ФУНКЦИИ</t>
  </si>
  <si>
    <t>ФУНКЦИИ</t>
  </si>
  <si>
    <t>РЕЗЕРВИ</t>
  </si>
  <si>
    <t>А ДЕЦЕНТРАЛИЗАЦИЈА</t>
  </si>
  <si>
    <t>М ИНТЕГРАЦИЈА ВО ЕУ</t>
  </si>
  <si>
    <t xml:space="preserve">ПОМОШ ПРИ ТРАНЗИЦИЈА И ИНСТИТУЦИОНАЛНА НАДГРАДБА </t>
  </si>
  <si>
    <t>ИНСТРУМЕНТ ЗА ПРЕТПРИСТАПНА ПОМОШ-ИПА2</t>
  </si>
  <si>
    <t xml:space="preserve">Резерви и недефинирани расходи </t>
  </si>
  <si>
    <t>Постојана резерва (непредвидливи раходи)</t>
  </si>
  <si>
    <t>Тековни резерви (разновидни расходи)</t>
  </si>
  <si>
    <t xml:space="preserve">Тековни трансфери до единиците на локалната самоуправа </t>
  </si>
  <si>
    <t>Дотации од ДДВ</t>
  </si>
  <si>
    <t>Каматни плаќања</t>
  </si>
  <si>
    <t xml:space="preserve">Каматни плаќања кон нерезиденти кредитори </t>
  </si>
  <si>
    <t xml:space="preserve">Каматни плаќања кон домашни кредитори </t>
  </si>
  <si>
    <t>Капитални субвенции за претпријатија и невладини организации</t>
  </si>
  <si>
    <t xml:space="preserve">Отплата на главнина </t>
  </si>
  <si>
    <t xml:space="preserve">Отплата на главнина до нерезидентни кредитори </t>
  </si>
  <si>
    <t>Отлата на главнина кон домашни институции</t>
  </si>
  <si>
    <t>Вкупно</t>
  </si>
  <si>
    <t>2 УПРАВА ЗА ЈАВНИ ПРИХОДИ</t>
  </si>
  <si>
    <t>40 Плати и надоместоци</t>
  </si>
  <si>
    <t>Вложување на нефинансиси средства</t>
  </si>
  <si>
    <t xml:space="preserve">МИНИСТЕРСТВО ЗА ТРАНСПОРТ И ВРСКИ </t>
  </si>
  <si>
    <t xml:space="preserve">ПОДДРШКА И ИМПЛЕМЕНТАЦИЈА НА ДЕКАДАТА И СТРАТЕГИЈАТА ЗА РОМИТЕ </t>
  </si>
  <si>
    <t xml:space="preserve">2 СООБРАЌАЈ И КОМУНИКАЦИИ </t>
  </si>
  <si>
    <t xml:space="preserve">СООБРАЌАЈ И КОМУНИКАЦИИ </t>
  </si>
  <si>
    <t>2М</t>
  </si>
  <si>
    <t>ИНВЕСТИЦИИ ВО ПАТНА ИНФРАСТРУКТУРА</t>
  </si>
  <si>
    <t>3 УРБАНИЗАМ И ГРАДЕЖНИШТВО</t>
  </si>
  <si>
    <t>УРБАНИЗАМ И ГРАДЕЖНИШТВО</t>
  </si>
  <si>
    <t xml:space="preserve">ПРОЕКТ ЗА ВОДОСНАБДУВАЊЕ И ОДВЕДУВАЊЕ НА ОТПАДНИ ВОДИ </t>
  </si>
  <si>
    <t>3Л</t>
  </si>
  <si>
    <t>ИЗГРАДБА НА СИСТЕМ ЗА ВОДОСНАБДУВАЊЕ - СОПИШТЕ И ИНФРАСТРУКТУРНИ ОБЈЕТКИ</t>
  </si>
  <si>
    <t>ВОДОВОД И КАНАЛИЗАЦИЈА -ВИЗБЕГОВО</t>
  </si>
  <si>
    <t xml:space="preserve">Д ЕКОНОМСКИ РАЗВОЈ </t>
  </si>
  <si>
    <t>ИНВЕСТИЦИИ ВО ЖЕЛЕЗНИЧКАТА
ИНФРАСТРУКТУРА</t>
  </si>
  <si>
    <t>Субвенции за јавни претпријатија</t>
  </si>
  <si>
    <t xml:space="preserve">Исплата по извршни исправи </t>
  </si>
  <si>
    <t xml:space="preserve"> Вложување на нефинансиси средства</t>
  </si>
  <si>
    <t>1 ИНФОРМАТИЧКО ОПШТЕСТВО</t>
  </si>
  <si>
    <t>ИНФОРМАТИЧКО ОПШТЕСТВО</t>
  </si>
  <si>
    <t>4 МАРНЕТ</t>
  </si>
  <si>
    <t>МАРНЕТ</t>
  </si>
  <si>
    <t xml:space="preserve">К РЕФОРМА НА ЈАВНАТА АДМИНИСТРАЦИЈА ЦЕНТАР ЗА ОБУКА </t>
  </si>
  <si>
    <t>Н ИНФОРМАЦИСКИ И КОМУНИКАЦИСКИ ТЕХНОЛОГИИ</t>
  </si>
  <si>
    <t>РАДИОДИФУЗНА ДЕЈНОСТ</t>
  </si>
  <si>
    <t xml:space="preserve">Субвенции за јавни претпријатија </t>
  </si>
  <si>
    <t xml:space="preserve"> Други градежни објекти</t>
  </si>
  <si>
    <t>БИРО ЗА РЕГИОНАЛЕН РАЗВОЈ</t>
  </si>
  <si>
    <t>Капитални субвенции за прет. и невладини организации</t>
  </si>
  <si>
    <r>
      <rPr>
        <b/>
        <sz val="10"/>
        <rFont val="Calibri"/>
        <family val="2"/>
        <scheme val="minor"/>
      </rPr>
      <t>ИНТЕГРАЦИЈА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ВО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ЕУ</t>
    </r>
  </si>
  <si>
    <r>
      <rPr>
        <b/>
        <sz val="10"/>
        <rFont val="Calibri"/>
        <family val="2"/>
        <scheme val="minor"/>
      </rPr>
      <t>РЕГИОНАЛЕН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РАЗВОЈ</t>
    </r>
  </si>
  <si>
    <r>
      <rPr>
        <b/>
        <sz val="10"/>
        <rFont val="Calibri"/>
        <family val="2"/>
        <scheme val="minor"/>
      </rPr>
      <t>ПЛАТИ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И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НАДОМЕСТОЦИ</t>
    </r>
  </si>
  <si>
    <r>
      <rPr>
        <b/>
        <sz val="10"/>
        <rFont val="Calibri"/>
        <family val="2"/>
        <scheme val="minor"/>
      </rPr>
      <t>СТОКИ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И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УСЛУГИ</t>
    </r>
  </si>
  <si>
    <r>
      <rPr>
        <b/>
        <sz val="10"/>
        <rFont val="Calibri"/>
        <family val="2"/>
        <scheme val="minor"/>
      </rPr>
      <t>СУБВЕНЦИИ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И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ТРАНСФЕРИ</t>
    </r>
  </si>
  <si>
    <r>
      <rPr>
        <b/>
        <sz val="10"/>
        <rFont val="Calibri"/>
        <family val="2"/>
        <scheme val="minor"/>
      </rPr>
      <t>КАПИТАЛНИ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РАСХОДИ</t>
    </r>
  </si>
  <si>
    <r>
      <rPr>
        <sz val="10"/>
        <rFont val="Calibri"/>
        <family val="2"/>
        <scheme val="minor"/>
      </rPr>
      <t>Купување на опрема и машини</t>
    </r>
  </si>
  <si>
    <r>
      <rPr>
        <sz val="10"/>
        <rFont val="Calibri"/>
        <family val="2"/>
        <scheme val="minor"/>
      </rPr>
      <t>Други градежни објекти</t>
    </r>
  </si>
  <si>
    <r>
      <rPr>
        <sz val="10"/>
        <rFont val="Calibri"/>
        <family val="2"/>
        <scheme val="minor"/>
      </rPr>
      <t>Капитални дотации до ЕЛС</t>
    </r>
  </si>
  <si>
    <t>ВКУПНО</t>
  </si>
  <si>
    <r>
      <rPr>
        <b/>
        <sz val="10"/>
        <rFont val="Calibri"/>
        <family val="2"/>
        <scheme val="minor"/>
      </rPr>
      <t>СУДСКА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АДМИНИСТРАЦИЈА</t>
    </r>
  </si>
  <si>
    <r>
      <rPr>
        <sz val="10"/>
        <rFont val="Calibri"/>
        <family val="2"/>
        <scheme val="minor"/>
      </rPr>
      <t>СУДСКА АДМИНИСТРАЦИЈА</t>
    </r>
  </si>
  <si>
    <r>
      <rPr>
        <b/>
        <sz val="10"/>
        <rFont val="Calibri"/>
        <family val="2"/>
        <scheme val="minor"/>
      </rPr>
      <t>АКАДЕМИЈА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ЗА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ОБУКА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НА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СУДИИ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И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ОБВИНИТЕЛИ</t>
    </r>
  </si>
  <si>
    <r>
      <rPr>
        <sz val="10"/>
        <rFont val="Calibri"/>
        <family val="2"/>
        <scheme val="minor"/>
      </rPr>
      <t>АКАДЕМИЈА ЗА ОБУКА НА СУДИИ И ОБВИНИТЕЛИ</t>
    </r>
  </si>
  <si>
    <r>
      <rPr>
        <sz val="10"/>
        <rFont val="Calibri"/>
        <family val="2"/>
        <scheme val="minor"/>
      </rPr>
      <t>Исплата по извршни исправи</t>
    </r>
  </si>
  <si>
    <r>
      <rPr>
        <sz val="10"/>
        <rFont val="Calibri"/>
        <family val="2"/>
        <scheme val="minor"/>
      </rPr>
      <t>Градежни објекти</t>
    </r>
  </si>
  <si>
    <r>
      <rPr>
        <sz val="10"/>
        <rFont val="Calibri"/>
        <family val="2"/>
        <scheme val="minor"/>
      </rPr>
      <t>Вложувања и нефинансиски средства</t>
    </r>
  </si>
  <si>
    <t>ДРЖАВНА ИЗБОРНА КОМИСИЈА</t>
  </si>
  <si>
    <t>2 ДРЖАВНА ИЗБОРНА КОМИСИЈА</t>
  </si>
  <si>
    <t>20 Државна изборна комисија</t>
  </si>
  <si>
    <t xml:space="preserve">21 Изборни активности </t>
  </si>
  <si>
    <t xml:space="preserve">Вложувања и нефинансиски средства </t>
  </si>
  <si>
    <t>во илјада денари</t>
  </si>
  <si>
    <t>МИНИСТЕРТСВО ЗА ОДБРАНА</t>
  </si>
  <si>
    <t>СТРУЧНО ОСПОСОБУВАЊЕ И УСОВРШУВАЊЕ ВО ЗЕМЈАТА И СТРАНСТВО</t>
  </si>
  <si>
    <t>МЕЃУНАРОДНИ АКТИВНОСТИ</t>
  </si>
  <si>
    <t>РЕФОРМА ВО МО</t>
  </si>
  <si>
    <t>2 ФУНКЦИОНИРАЊЕ НА АРСМ</t>
  </si>
  <si>
    <t>ФУНКЦИОНИРАЊЕ НА АРСМ</t>
  </si>
  <si>
    <t>ОБУКА</t>
  </si>
  <si>
    <t>ЛОГИСТИКА ВО АРСМ</t>
  </si>
  <si>
    <t>3 МЕЃУНАРОДНИ МИСИИ И ОПЕРАЦИИ</t>
  </si>
  <si>
    <t>МЕЃУНАРОДНИ МИСИИ И ОПЕРАЦИИ</t>
  </si>
  <si>
    <t>5 ОБЈЕКТИ И ИНФРАСТРУКТУРА</t>
  </si>
  <si>
    <t>ТЕКОВНО ОДРЖУВАЊЕ НА ОБЈЕКТИ И ИНФРАСТРУКТУРА</t>
  </si>
  <si>
    <t>УСЛУГИ</t>
  </si>
  <si>
    <t>6 ВОЕНА АКАДЕМИЈА</t>
  </si>
  <si>
    <t>ВОЕНА АКАДЕМИЈА</t>
  </si>
  <si>
    <t>A ДЕЦЕНТРАЛИЗАЦИЈА</t>
  </si>
  <si>
    <t>A2</t>
  </si>
  <si>
    <t>ПРЕНЕСУВАЊЕ Н А НАДЛЕЖНОСТИ НА ЕЛС</t>
  </si>
  <si>
    <t>В УНАПРЕДУВАЊЕ НА ОДБРАНАТА И БЕЗБЕДНОСТА</t>
  </si>
  <si>
    <t>BA</t>
  </si>
  <si>
    <t>Тековни трансфери до вонбуџетски фондови</t>
  </si>
  <si>
    <t>Трансфери до Фондот за ПИОМ</t>
  </si>
  <si>
    <t>Тековни трансфери до ЕЛС</t>
  </si>
  <si>
    <t>Наменски дотации</t>
  </si>
  <si>
    <t>Трансфери до невладини организации</t>
  </si>
  <si>
    <t xml:space="preserve"> Капитални расходи</t>
  </si>
  <si>
    <t>ДИПЛОМАТСКИ И КОНЗУЛАРНИ ПРЕТСТАВНИШТВА</t>
  </si>
  <si>
    <t>ИСЕЛЕНИШТВО</t>
  </si>
  <si>
    <t>ДИПЛОМАТСКА ЕДУКАЦИЈА И ЈАВНА ДИПЛОМАТИЈА</t>
  </si>
  <si>
    <t>РЕФОРМА НА ЈАВНА АДМИНИСТРАЦИА</t>
  </si>
  <si>
    <t>СТРУЧНО ОСПОСОБУВАЊЕ И УСОВРШУВАЊЕ</t>
  </si>
  <si>
    <r>
      <rPr>
        <sz val="7"/>
        <rFont val="Calibri"/>
        <family val="2"/>
        <scheme val="minor"/>
      </rPr>
      <t>ДИПЛОМАТСКИ И КОНЗУЛАРНИ ПРЕТСТАВНИШТВА</t>
    </r>
  </si>
  <si>
    <r>
      <rPr>
        <sz val="7"/>
        <rFont val="Calibri"/>
        <family val="2"/>
        <scheme val="minor"/>
      </rPr>
      <t>ЈАВНА ДИПЛОМАТИЈА</t>
    </r>
  </si>
  <si>
    <r>
      <rPr>
        <sz val="7"/>
        <rFont val="Calibri"/>
        <family val="2"/>
        <scheme val="minor"/>
      </rPr>
      <t>ПРЕТСЕДАВАЊЕ НА РСМ СО ОБСЕ</t>
    </r>
  </si>
  <si>
    <r>
      <rPr>
        <b/>
        <sz val="7"/>
        <rFont val="Calibri"/>
        <family val="2"/>
        <scheme val="minor"/>
      </rPr>
      <t>ПЛАТИ</t>
    </r>
    <r>
      <rPr>
        <sz val="7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И</t>
    </r>
    <r>
      <rPr>
        <sz val="7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НАДОМЕСТОЦИ</t>
    </r>
  </si>
  <si>
    <r>
      <rPr>
        <sz val="7"/>
        <rFont val="Calibri"/>
        <family val="2"/>
        <scheme val="minor"/>
      </rPr>
      <t>Основни плати</t>
    </r>
  </si>
  <si>
    <r>
      <rPr>
        <sz val="7"/>
        <rFont val="Calibri"/>
        <family val="2"/>
        <scheme val="minor"/>
      </rPr>
      <t>Придонеси за социјално осигурување</t>
    </r>
  </si>
  <si>
    <r>
      <rPr>
        <b/>
        <sz val="7"/>
        <rFont val="Calibri"/>
        <family val="2"/>
        <scheme val="minor"/>
      </rPr>
      <t>СТОКИ</t>
    </r>
    <r>
      <rPr>
        <sz val="7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И</t>
    </r>
    <r>
      <rPr>
        <sz val="7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УСЛУГИ</t>
    </r>
  </si>
  <si>
    <r>
      <rPr>
        <sz val="7"/>
        <rFont val="Calibri"/>
        <family val="2"/>
        <scheme val="minor"/>
      </rPr>
      <t>Патни и дневни расходи</t>
    </r>
  </si>
  <si>
    <r>
      <rPr>
        <sz val="7"/>
        <rFont val="Calibri"/>
        <family val="2"/>
        <scheme val="minor"/>
      </rPr>
      <t>Комунални услуги, греење, комуникација и транспорт</t>
    </r>
  </si>
  <si>
    <r>
      <rPr>
        <sz val="7"/>
        <rFont val="Calibri"/>
        <family val="2"/>
        <scheme val="minor"/>
      </rPr>
      <t>Материјали и ситен инвентар</t>
    </r>
  </si>
  <si>
    <r>
      <rPr>
        <sz val="7"/>
        <rFont val="Calibri"/>
        <family val="2"/>
        <scheme val="minor"/>
      </rPr>
      <t>Поправки и тековно одржување</t>
    </r>
  </si>
  <si>
    <r>
      <rPr>
        <sz val="7"/>
        <rFont val="Calibri"/>
        <family val="2"/>
        <scheme val="minor"/>
      </rPr>
      <t>Договорни услуги</t>
    </r>
  </si>
  <si>
    <r>
      <rPr>
        <sz val="7"/>
        <rFont val="Calibri"/>
        <family val="2"/>
        <scheme val="minor"/>
      </rPr>
      <t>Други тековни расходи</t>
    </r>
  </si>
  <si>
    <r>
      <rPr>
        <sz val="7"/>
        <rFont val="Calibri"/>
        <family val="2"/>
        <scheme val="minor"/>
      </rPr>
      <t>Привремени вработувања</t>
    </r>
  </si>
  <si>
    <r>
      <rPr>
        <b/>
        <sz val="7"/>
        <rFont val="Calibri"/>
        <family val="2"/>
        <scheme val="minor"/>
      </rPr>
      <t>СУБВЕНЦИИ</t>
    </r>
    <r>
      <rPr>
        <sz val="7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И</t>
    </r>
    <r>
      <rPr>
        <sz val="7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ТРАНСФЕРИ</t>
    </r>
  </si>
  <si>
    <r>
      <rPr>
        <sz val="7"/>
        <rFont val="Calibri"/>
        <family val="2"/>
        <scheme val="minor"/>
      </rPr>
      <t>Разни трансфери</t>
    </r>
  </si>
  <si>
    <r>
      <rPr>
        <sz val="7"/>
        <rFont val="Calibri"/>
        <family val="2"/>
        <scheme val="minor"/>
      </rPr>
      <t>Исплата по извршни исправи</t>
    </r>
  </si>
  <si>
    <r>
      <rPr>
        <b/>
        <sz val="7"/>
        <rFont val="Calibri"/>
        <family val="2"/>
        <scheme val="minor"/>
      </rPr>
      <t>КАПИТАЛНИ</t>
    </r>
    <r>
      <rPr>
        <sz val="7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РАСХОДИ</t>
    </r>
  </si>
  <si>
    <r>
      <rPr>
        <sz val="7"/>
        <rFont val="Calibri"/>
        <family val="2"/>
        <scheme val="minor"/>
      </rPr>
      <t>Купување на опрема и машини</t>
    </r>
  </si>
  <si>
    <r>
      <rPr>
        <sz val="7"/>
        <rFont val="Calibri"/>
        <family val="2"/>
        <scheme val="minor"/>
      </rPr>
      <t>Градежни објекти</t>
    </r>
  </si>
  <si>
    <r>
      <rPr>
        <sz val="7"/>
        <rFont val="Calibri"/>
        <family val="2"/>
        <scheme val="minor"/>
      </rPr>
      <t>Купување на мебел</t>
    </r>
  </si>
  <si>
    <r>
      <rPr>
        <sz val="7"/>
        <rFont val="Calibri"/>
        <family val="2"/>
        <scheme val="minor"/>
      </rPr>
      <t>Вложувања и нефинансиски средства</t>
    </r>
  </si>
  <si>
    <r>
      <rPr>
        <sz val="7"/>
        <rFont val="Calibri"/>
        <family val="2"/>
        <scheme val="minor"/>
      </rPr>
      <t>Купување на возила</t>
    </r>
  </si>
  <si>
    <t>1  АДМИНИСТРАЦИЈА И ПОДДРШКА</t>
  </si>
  <si>
    <t>АДМИНИСТРАЦИЈА И ПОДДРШКА</t>
  </si>
  <si>
    <t>2 МАКРОЕКОНОМСКА И ФИСКАЛНА ПОЛИТИКА/ ЕКОНОМСКА ПОЛИТИКА И РАЗВОЈ</t>
  </si>
  <si>
    <t>МАКРОЕКОНОМСКА И ФИСКАЛНА ПОЛИТИКА/ МАКРОЕКОНОМСКИ ПОЛИТИКИ</t>
  </si>
  <si>
    <t>ЕКОНОМСКИ ФИНАНСИСКИ ФОРУМ</t>
  </si>
  <si>
    <t>РАЗВОЈНИ ПРОЕКТИ: ПРОЕКТ КУПИ КУЌА, КУПИ СТАН И ПРОЕКТ КУПИ КУЌА ЗА МЛАДИ</t>
  </si>
  <si>
    <t>ПРОЕКТ ЗА ПОДОБРУВАЊЕ НА ОПШТИНСКИТЕ УСЛУГИ / РАЗВОЈНИ ПРОЕКТИ: ФИНАНСИСКА ПОДДРШКА НА ОПШТИНИТЕ</t>
  </si>
  <si>
    <t>3 БУЏЕТ, ТРЕЗОР И ЈАВЕН ДОЛГ</t>
  </si>
  <si>
    <t>БУЏЕТ, ТРЕЗОР И ЈАВЕН ДОЛГ</t>
  </si>
  <si>
    <t>4 ДАНОЦИ И ЦАРИНА</t>
  </si>
  <si>
    <t>ДАНОЦИ И ЦАРИНА</t>
  </si>
  <si>
    <t>5 ФИНАНСИСКИ СИСТЕМ</t>
  </si>
  <si>
    <t>ФИНАНСИСКИ СИСТЕМ</t>
  </si>
  <si>
    <t>6 МЕЃУНАРОДНИ ФИНАНСИИ</t>
  </si>
  <si>
    <t>МЕЃУНАРОДНИ ФИНАНСИИ</t>
  </si>
  <si>
    <t>7 ВНАТРЕШНА ФИНАНСИСКА КОНТРОЛА И ФИНАНСИСКА ИНСПЕКЦИЈА ВО ЈАВНИОТ СЕКТОР</t>
  </si>
  <si>
    <t>ВНАТРЕШНА ФИНАНСИСКА КОНТРОЛА И ФИНАНСИСКА ИНСПЕКЦИЈА ВО ЈАВНИОТ СЕКТОР</t>
  </si>
  <si>
    <t>ПОДРАЧНИ ЕДИНИЦИ</t>
  </si>
  <si>
    <t>УПРАВУВАЊЕ СО ДРЖАВНИ СРЕДСТВА</t>
  </si>
  <si>
    <t>9 УПРАВА ЗА ФИНАНСИСКО РАЗУЗНАВАЊЕ</t>
  </si>
  <si>
    <t>БИРО ЗА ЈАВНИ НАБАВКИ</t>
  </si>
  <si>
    <t>УПРАВА ЗА ФИНАНСИСКО РАЗУЗНАВАЊЕ</t>
  </si>
  <si>
    <t>во ијлади денари</t>
  </si>
  <si>
    <t>2 ДИРЕКЦИЈА ЗА ТЕХНОЛОШКИ ИНДУСТРИСКИ РАЗВОЈНИ ЗОНИ</t>
  </si>
  <si>
    <t xml:space="preserve"> ДИРЕКЦИЈА ЗА ТЕХНОЛОШКИ ИНДУСТРИСКИ РАЗВОЈНИ ЗОНИ</t>
  </si>
  <si>
    <t>ПОДДРШКА НА ИНВЕСТИЦИОНИ ВЛОЖУВАЊА</t>
  </si>
  <si>
    <t>ПОДРШКА НА ИМПЛЕМЕНТАЦИЈА НА ДЕКАДАТА И СТРАТЕГИЈАТА ЗА РОМИТЕ</t>
  </si>
  <si>
    <t>НАЦИОНАЛНА РАМКА ЗА КВАЛИФИКАЦИИ</t>
  </si>
  <si>
    <t>ИНТЕГРИРАНО ОБРАЗОВАНИЕ</t>
  </si>
  <si>
    <t>АГЕНЦИЈА ЗА КВАЛИТЕТ НА ВИСОКОТО ОБРАЗОВАНИЕ</t>
  </si>
  <si>
    <t>ФОНД ЗА ГРИЖА И НАГРАДБА НА ТАЛЕНТИРАНИ УЧЕНИЦИ</t>
  </si>
  <si>
    <t>НАЦИОНАЛЕН СОВЕТ ЗА ВИСОКО ОБРАЗОВАНИЕ  И НАУЧНО - ИСТРАЖУВАЧКА ДЕЈНОСТ</t>
  </si>
  <si>
    <t>2 ОСНОВНО ОБРАЗОВАНИЕ</t>
  </si>
  <si>
    <t>ОСНОВНО ОБРАЗОВАНИЕ</t>
  </si>
  <si>
    <t>ПРОЕКТИ ВО ОСНОВНО</t>
  </si>
  <si>
    <t>МЕЃУНАРОДНО ОСНОВНО ОБРАЗОВАНИЕ</t>
  </si>
  <si>
    <t>ИНКЛУЗИВНО ОБРАЗОВАНИЕ</t>
  </si>
  <si>
    <t>ПРОЕКТ ЗА УНАПРЕДУВАЊЕ НА УСЛУГИТЕ ВО ОСНОВНОТО ОБРАЗОВАНИЕ</t>
  </si>
  <si>
    <t>3 СРЕДНО ОБРАЗОВАНИЕ</t>
  </si>
  <si>
    <t>СРЕДНО ОБРАЗОВАНИЕ</t>
  </si>
  <si>
    <t>ПРОЕКТИ ВО СРЕДНО</t>
  </si>
  <si>
    <t>ПРОЕКТ ЗА ПОДРШКА НА СРЕДНОТО ОБРАЗОВАНИЕ НА РОМИТЕ</t>
  </si>
  <si>
    <t>ЦЕНТАР ЗА ОБРАЗОВАНИЕ НА ВОЗРАСНИ</t>
  </si>
  <si>
    <t>МЕЃУНАРОДНА МАТУРА</t>
  </si>
  <si>
    <t>РЕГОНАЛНИ ЦЕНТРИ ЗА СТРУЧНО ОБРАЗОВАНИЕ И ОБУКА</t>
  </si>
  <si>
    <t>4 ВИСОКО ОБРАЗОВАНИЕ</t>
  </si>
  <si>
    <t>ВИСОКО ОБРАЗОВАНИЕ</t>
  </si>
  <si>
    <t>УНИВЕРЗИТЕТ СВ КИРИЛ И МЕТОДИЈ СКОПЈЕ</t>
  </si>
  <si>
    <t>УНИВЕРЗИТЕТ СВ КЛИМЕНТ ОХРИДСКИ БИТОЛА</t>
  </si>
  <si>
    <t>УНИВЕРЗИТЕТ ТЕТОВО</t>
  </si>
  <si>
    <t>УНИВЕРЗИТЕТ ГОЦЕ ДЕЛЧЕВ ШТИП</t>
  </si>
  <si>
    <t>УНИВЕРЗИТЕТ МАЈКА ТЕРЕЗА</t>
  </si>
  <si>
    <t>УНИВЕРЗИТЕТ ЗА ИНФОРМАТИЧКИ ТЕХНОЛОГИИ ВО ОХРИД</t>
  </si>
  <si>
    <t>ПРИВАТНО ЈАВНИ НЕПРОФИТНИ ВИСОКООБРАЗОВНИ УСТАНОВИ</t>
  </si>
  <si>
    <t>ИЗГРАДБА НА ФАКУЛТЕТ ЗА ИНФОРМАТИЧКИ НАУКИ И КОМПЈУТЕРСКО ИНЖЕНЕРСТВО И ФАКУЛТЕТ ЗА ФИЗИЧКА КУЛТУРА</t>
  </si>
  <si>
    <t xml:space="preserve">УНИВЕРЗИТЕТ ЈУГОИСТОЧНА ЕВРОПА </t>
  </si>
  <si>
    <t>5 УЧЕНИЧКИ СТАНДАРД</t>
  </si>
  <si>
    <t>УЧЕНИЧКИ СТАНДАРД</t>
  </si>
  <si>
    <t>6 СТУДЕНТСКИ СТАНДАРД</t>
  </si>
  <si>
    <t>СТУДЕНТСКИ СТАНДАРД</t>
  </si>
  <si>
    <t xml:space="preserve">7 НАУКА </t>
  </si>
  <si>
    <t xml:space="preserve">НАУЧНО ИСТРАЖУВАЧКА РАБОТА </t>
  </si>
  <si>
    <t xml:space="preserve">НАУЧНИ ИНСТИТУТИ </t>
  </si>
  <si>
    <t>СТРАТЕГИЈА ЗА ПАМЕТНА СПЕЦИЈАЛИЗАЦИЈА</t>
  </si>
  <si>
    <t>ПРЕНЕСУВАЊЕ НА НАДЛЕЖНОСТИ НА ЕЛС</t>
  </si>
  <si>
    <t>К РЕФОРМА НА ЈАВНАТА АДМИНИСТРАЦИЈА</t>
  </si>
  <si>
    <t>ПОМОШ ПРИ ТРАНЗИЦИЈА И ИНСТИТУЦИОНАЛНА НАГРАДБА</t>
  </si>
  <si>
    <t xml:space="preserve">Т ИНВЕСТИЦИИ ВО ОБРАЗОВАНИЕТО </t>
  </si>
  <si>
    <t xml:space="preserve">ТИ </t>
  </si>
  <si>
    <t>ТЕКОВНИ ТРАНСФЕРИ ДО ЕЛС</t>
  </si>
  <si>
    <t>Блок дотации</t>
  </si>
  <si>
    <t>2 ДРЖАВНА РЕВИЗИЈА</t>
  </si>
  <si>
    <t>ДРЖАВНА РЕВИЗИЈА</t>
  </si>
  <si>
    <t>42 Стоки и услуги</t>
  </si>
  <si>
    <t>46 Субвенции и трансфери</t>
  </si>
  <si>
    <t>48 Капитални расходи</t>
  </si>
  <si>
    <t>вкупно:</t>
  </si>
  <si>
    <t>ПРОМОЦИЈА НА МЕЃУЕТНИЧКИ ОДНОСИ</t>
  </si>
  <si>
    <t>ОДБЕЛЕЖУВАЊЕ НА ГОДИШНИНА НА РАМКОВЕН ДОГОВОР</t>
  </si>
  <si>
    <t>ОДБЕЛЕЖУВАЊЕ НА ДЕНОТ НА АЛБАНСКАТА АЗБУКА</t>
  </si>
  <si>
    <t>СООДВЕТНА И ПРАВИЧНА ЗАСТАПЕНОСТ НА ЗАЕДНИЦИ</t>
  </si>
  <si>
    <t>МИНИСТЕРСТВО ЗА ЖИВОТНА СРЕДИНА</t>
  </si>
  <si>
    <t>2 ЗАШТИТА НА ЖИВОТНА СРЕДИНА</t>
  </si>
  <si>
    <t>УПРАВУВАЊЕ И ЗАШТИТА НА ВОДИ</t>
  </si>
  <si>
    <t>КВАЛИТЕТ НА ВОЗДУХ</t>
  </si>
  <si>
    <t>КАНАЛИЗАЦИОНИ МРЕЖИ И ОДВОДНИ КАНАЛИ</t>
  </si>
  <si>
    <t>2Е</t>
  </si>
  <si>
    <t>3 ПРОСТОРНИ ПЛАНОВИ</t>
  </si>
  <si>
    <t>ПРОСТОРНИ ПЛАНОВИ</t>
  </si>
  <si>
    <t>Дрги градежни објекти</t>
  </si>
  <si>
    <t>Капитални достации до ЕЛС</t>
  </si>
  <si>
    <t>3 ДЕТСКА ЗАШТИТА</t>
  </si>
  <si>
    <t>УСТАНОВИ ЗА ДЕТСКА ЗАШТИТА</t>
  </si>
  <si>
    <t>4 СОЦИЈАЛНА ЗАШТИТА</t>
  </si>
  <si>
    <t>ЦЕНТРИ ЗА СОЦИЈАЛНА РАБОТА И ЗАВОД ЗА СОЦИЈАЛНИ ДЕЈНОСТИ</t>
  </si>
  <si>
    <t>ДНЕВНИ ЦЕНТРИ И ПРИФАТИЛИШТА ЗА ВОНИНСТИТУЦИОНАЛНА СОЦИЈАЛНА ЗАШТИТА</t>
  </si>
  <si>
    <t>УСТАНОВИ ЗА ИНСТИТУЦИОНАЛНА СОЦИЈАЛНА ЗАШТИТА</t>
  </si>
  <si>
    <t>ПОДДРШНА НА ИМПЛЕМЕТАЦ. НА ДЕКАДА И СТРАТЕГИЈА НА РОМИТЕ</t>
  </si>
  <si>
    <t>ДЕИНСТИТУЦИОНАЛИЗАЦИЈА И СОЦИЈАЛНИ УСЛУГИ</t>
  </si>
  <si>
    <t>ПРОГРАМА ЗА ПОДОБРУВАЊЕ НА СОЦИЈАЛНИТЕ УСЛУГИ И ПЕНЗИСКИОТ СИСТЕМ</t>
  </si>
  <si>
    <t>ИЗГРАДБА, ОПРЕМУВАЊЕ И ОДРЖУВАЊЕ НА ОБЈЕКТИ ЗА СОЦИЈАЛНА ЗАШТИТА И ДОМОВИ ЗА СТАРИ ЛИЦА</t>
  </si>
  <si>
    <t>5 НАДОМЕСТОЦИ И ПРАВА ОД СОЦИЈАЛНАТА ОБЛАСТ</t>
  </si>
  <si>
    <t>НАДОМЕСТОЦИ ЗА СОЦИЈАЛНА ЗАШТИТА</t>
  </si>
  <si>
    <t>НАДОМЕСТОЦИ ЗА ЦИВИЛНИ ИНВАЛИДИ ОД ВОЈНА</t>
  </si>
  <si>
    <t>НАДОМЕСТОЦИ ЗА ДЕТСКА ЗАШТИТА</t>
  </si>
  <si>
    <t>НАДОМЕСТОЦИ ЗА БОРЦИ И ВОЕНИ ИНВАЛИДИ</t>
  </si>
  <si>
    <t>НАДОМЕСТОЦИ ЗА ЗАШТИТА НА БЕГАЛЦИ И АЗИЛАНТИ</t>
  </si>
  <si>
    <t>СОЦИЈАЛНИ НАДОМЕСТОЦИ ЗА МАТЕРИЈАЛНО ОБЕЗБЕДУВАЊЕ НА СТЕЧАЈНИ РАБОТНИЦИ</t>
  </si>
  <si>
    <t>6 ПОДДРШКА НА СОЦИЈАЛНИ ФОНДОВИ</t>
  </si>
  <si>
    <t>ПОДДРШКА НА СОЦИЈАЛНИ ФОНДОВИ</t>
  </si>
  <si>
    <t>ТРАНЗИЦИОНИ ТРОШОЦИ ПО ОСНОВ НА ПЕНЗИСКА РЕФОРМА</t>
  </si>
  <si>
    <t>8 РОДОВА ЕДНАКВОСТ И НЕДИСКРИМИНАЦИЈА</t>
  </si>
  <si>
    <t>РОДОВА ЕДНАКВОСТ И НЕДИСКРИМИНАЦИЈА</t>
  </si>
  <si>
    <t>Б МЕРКИ ЗА НАМАЛУВАЊЕ НА СИРОМАШТИЈА</t>
  </si>
  <si>
    <t>СУБВЕНЦИОНИРАЊЕ НА ПРИДОНЕСИ ЗА ПОДДРШКА НА ПЛАТИ</t>
  </si>
  <si>
    <t>К РЕФОРМА НА ЈАВНА АДМИНИСТРАЦИЈА</t>
  </si>
  <si>
    <t>ИНСТРУМЕНТ ЗА ПРЕДПРИСТАПНА ПОМОШ-ИПА2</t>
  </si>
  <si>
    <t>П МЕРКИ ЗА СПАРВУВАЊЕ СО COVID-19 КРИЗАТА</t>
  </si>
  <si>
    <t>МЕРКИ ЗА СПРАВУВАЊЕ СО COVID-19 КРИЗАТА</t>
  </si>
  <si>
    <t>Трансфери до агенција за вработување</t>
  </si>
  <si>
    <t>Трансфери до фонд за здравствено осигурување</t>
  </si>
  <si>
    <t>Тековни трансфери до единици на локлална самоуправа</t>
  </si>
  <si>
    <t>Блок дотацции</t>
  </si>
  <si>
    <t>Социјални бенефиции</t>
  </si>
  <si>
    <t>УПРАВА ЗА ЕЛЕКТРОНСКО ЗДРАВСТВО</t>
  </si>
  <si>
    <t>ЦЕНТАР ЗА ТРАДИЦИОНАЛНА КИНЕСКА МЕДИЦИНА</t>
  </si>
  <si>
    <t>ПМЕДИЦИНСКА ОПРЕМА ЗА ПОТРЕБИТЕ НА ЈЗУ ВО РСМ</t>
  </si>
  <si>
    <t>3 АГЕНЦИЈА ЗА ЛЕКОВИ И МЕДИЦИНСКИ СРЕДСТВА</t>
  </si>
  <si>
    <t>АГЕНЦИЈА ЗА ЛЕКОВИ И МЕДИЦИНСКИ СРЕДСТВА</t>
  </si>
  <si>
    <t>4 НАЦИОНАЛНА ПРОГРАМА ЗА ТРАНСПЛАТАЦИЈА</t>
  </si>
  <si>
    <t>НАЦИОНАЛНА ПРОГРАМА ЗА ТРАНСПЛАТАЦИЈА</t>
  </si>
  <si>
    <t>ПРЕВЕНЦИЈА ОД КАРДИОВАСКУЛАРНИИ БОЛЕСТИ</t>
  </si>
  <si>
    <t>СИСТЕМАТСКИ ПРЕГЛЕДИ НА УЧЕНИЦИТЕ И СТУДЕНТИТЕ</t>
  </si>
  <si>
    <t>ОРГАНИЗИРАЊЕ И УНАПРЕДУВАЊЕ НА КРВОДАРИТЕЛСТВОТО</t>
  </si>
  <si>
    <t>ПРЕВЕНТИВНА ЗДРАВСТВЕНА ЗАШТИТА</t>
  </si>
  <si>
    <t>ЗАДОЛЖИТЕЛНА ИМУНИЗАЦИЈА НА НАСЕЛЕНИЕ</t>
  </si>
  <si>
    <t>ИСПИТУВАЊЕ НА ПОЈАВАТА, РАШИРЕНОСТА, СПРЕЧУВАЊЕТО И СУЗБИВАЊЕТО НА БРУЦЕЛОЗАТА КАЈ ЛУГЕТО</t>
  </si>
  <si>
    <t>ПРЕВЕНТИВНИ МЕРКИ ЗА СПРЕЌУВАЊЕ НА ТУБЕРКОЛОЗА КАЈ НАСЕЛЕНИЕТО</t>
  </si>
  <si>
    <t>ЗАШТИТА НА НАСЕЛЕНИЕТО ОД СИДА</t>
  </si>
  <si>
    <t>АКТИВНА ЗДРАВСТВЕНА ЗАШТИТА НА МАЈКИТЕ И ДЕЦАТА</t>
  </si>
  <si>
    <t>РАНА ДЕТЕКЦИЈА НА МАЛИГНИ ЗАБОЛУВАЊА</t>
  </si>
  <si>
    <t>6 КУРАТИВНА ЗДРАВСТВЕНА ЗАШТИТА ЗА ПРЕВЕНЦИЈА</t>
  </si>
  <si>
    <t>ЗДРАВЈЕ ЗА СИТЕ</t>
  </si>
  <si>
    <t>ЗДРАВСТВЕНА ЗАШТИТА НА ЛИЦА СО ДУШЕВНИ РАСТРОЈСТВА</t>
  </si>
  <si>
    <t>ЗДРАВСТВЕНА ЗАШТИТА НА ЛИЦА СО БОЛЕСТИ НА ЗАВИСНОСТИ</t>
  </si>
  <si>
    <t>ЗДРАВСТВЕНА ЗАШТИТА НА БОЛНИ КОИ СЕ ТРЕТИРААТ СО ДИЈАЛИЗА</t>
  </si>
  <si>
    <t>ПАРТИЦИПАЦИЈА ЗА ОСИГУРЕНИ ЛИЦА</t>
  </si>
  <si>
    <t>ЛЕКУВАЊЕ НА РЕТКИ БОЛЕСТИ</t>
  </si>
  <si>
    <t>ЦЕЛОСНО ЗДРАВСТВЕНО ОСИГУРУВАЊЕ И ЗДРАВСТВЕНА ЗАШТИТА НА ГРАЃАНИТЕ НА РСМ</t>
  </si>
  <si>
    <t>ОБЕЗБЕДУВАЊЕ НА ИНСЛУЛИН ЗА ИНСУЛИНО-ЗАВИСНИ ПАЦИЕНТИ ВО РСМ</t>
  </si>
  <si>
    <t>БОЛНИЧКО ЛЕКУВАЊЕ БЕЗ НАПЛАТА НА ПАРТИЦИПАЦИЈА ЗА ПЕНЗИОНЕРИ И ОДДЕЛНИ СОЦ. КАТЕГОРИИ</t>
  </si>
  <si>
    <t>ЕДУКАЦИЈА НА ЛЕКАРИ И МЕДИЦИНСКИ ПЕРСОНАЛ</t>
  </si>
  <si>
    <t>7 ДИРЕКЦИЈА ЗА РАДИЈАЦИОНА СИГУРНОСТ</t>
  </si>
  <si>
    <t>ДИРЕКЦИЈА ЗА РАДИЈАЦИОНА СИГУРНОСТ</t>
  </si>
  <si>
    <t>8 ПОДДРШКА НА ИМПЛЕМЕНТАЦИЈАТА НА ДЕКАДАТА И СТРАТЕГИЈАТА ЗА РОМИТЕ</t>
  </si>
  <si>
    <t>ПОДДРШКА НА ИМПЛЕМЕНТАЦИЈАТА НА ДЕКАДАТА И СТРАТЕГИЈАТА ЗА РОМИТЕ</t>
  </si>
  <si>
    <t>9 АГЕНЦИЈА ЗА КВАЛИТЕТ И АКРЕДИТАЦИЈА НА ЗДРАВСТВЕНИ УСТАНОВИ</t>
  </si>
  <si>
    <t>АГЕНЦИЈА ЗА КВАЛИТЕТ И АКРЕДИТАЦИЈА НА ЗДРАВСТВЕНИ УСТАНОВИ</t>
  </si>
  <si>
    <t>П МЕРКИ ЗА СПАРУВАЊЕ СО COVID-19 КРИЗАТА</t>
  </si>
  <si>
    <t>МЕРКИ ЗА СПАРУВАЊЕ СО COVID-19 КРИЗАТА</t>
  </si>
  <si>
    <t>Ндомесотци</t>
  </si>
  <si>
    <t>ЈАВНО ОБИНИТЕЛСТВО НА РСМ</t>
  </si>
  <si>
    <t>2 ЈАВНО ОБВИНИТЕЛСТВО</t>
  </si>
  <si>
    <t xml:space="preserve">ЈАВНО ОБВИНИТЕЛСТВО  </t>
  </si>
  <si>
    <t>ЈАВНО ОБВИНИТЕЛСТВО ЗА ГОНЕЊЕ НА ОРГАНИЗИРАН КРИМИНАЛ И КОРУПЦИЈА</t>
  </si>
  <si>
    <t>ИМПЛЕМЕНТАЦИЈА НА ЗАКОН ЗА КРИВИЧНА ПОСТАПКА</t>
  </si>
  <si>
    <t>СОБРАНИЕ НА РЕПУБЛИКА СЕВЕРНА МАКЕДОНИЈА</t>
  </si>
  <si>
    <t>КОНТАКТИ СО ГРАЃАНИ</t>
  </si>
  <si>
    <t>СОБРАНИСКИ КАНАЛ</t>
  </si>
  <si>
    <t>ПАРЛАМЕНТАРЕН ИНСТИТУТ</t>
  </si>
  <si>
    <t>ПРОГРАМА ЗА ПОДДРШКА НА ПАРЛАМЕНТОТ</t>
  </si>
  <si>
    <t>СЛУЖБА ЗА ОПШТИ ЗАЕДНИЧКИ РАБОТИ</t>
  </si>
  <si>
    <t>ТРАНСПОРТ</t>
  </si>
  <si>
    <t>ИЗГРАДБА И РЕКОНСТРУКЦИЈА НА АДМИНИСТРАТИВНИ ЗГРАДИ НА ДРЖ. ОРГАНИ</t>
  </si>
  <si>
    <t>ПОРАНЕШЕН ПРЕТСЕДАТЕЛ</t>
  </si>
  <si>
    <t>АВИО СЛУЖБА</t>
  </si>
  <si>
    <t>ЈАКНЕЕЊЕ НА ВЛАДЕЕЊЕТО НА ПРАВОТО</t>
  </si>
  <si>
    <t>БОРБА ПРОТИВ КОРУПЦИЈА И ОРГАНИЗИРАН КРИМИНАЛ</t>
  </si>
  <si>
    <t>Трансфери од невладини организации</t>
  </si>
  <si>
    <t>Вложување на нефинансиски средства</t>
  </si>
  <si>
    <t>ИНДУСТРИСКА ПОЛИТИКА</t>
  </si>
  <si>
    <t>БИРО ЗА МЕТРОЛОГИЈА</t>
  </si>
  <si>
    <t>РАЗВОЈ НА ТУРИЗМОТ</t>
  </si>
  <si>
    <t>ВНАТРЕШЕН ПАЗАР</t>
  </si>
  <si>
    <t>ИНВЕСТИЦИИ И ОПШТЕСТВЕНА ОДГОВОРНОСТ</t>
  </si>
  <si>
    <t>ЕКОНОМСКА ДИПЛОМАТИЈА</t>
  </si>
  <si>
    <t>ИСКОРИСТУВАЊЕ НА ПРИРОДНИТЕ РЕСУРСИ</t>
  </si>
  <si>
    <t>ГЕОЛОШКИ ЗАВОД</t>
  </si>
  <si>
    <t>РАЗВОЈ НА ЕНЕРГЕТИКА</t>
  </si>
  <si>
    <t>АГЕНЦИЈА ЗА ЕНЕРГЕТИКА</t>
  </si>
  <si>
    <t>АГЕНЦИЈА ЗА ПОДДРШКА НА ПРЕТРПРИЕМНИШТВО</t>
  </si>
  <si>
    <t>СТАНДАРДИЗАЦИЈА И АКРЕДИТАЦИЈА</t>
  </si>
  <si>
    <t>ИНСТИТУТ ЗА СТАНДАРДИЗАЦИЈА</t>
  </si>
  <si>
    <t>ИНСТИТУТ ЗА АКРЕДИТАЦИЈА</t>
  </si>
  <si>
    <t>ДО</t>
  </si>
  <si>
    <t>ПОДДРШКА НА ДОМАШЕН ТУРИЗАМ ЗА РАБОТНИЦИ СО НИСКИ ПРИХОДИ</t>
  </si>
  <si>
    <t>ПОДДРШКА НА РАЗВОЈОТ НА МАЛИ И СРЕДНИ ПРЕТР.</t>
  </si>
  <si>
    <t>Каматни плаќања кон нерезиденти кредитори</t>
  </si>
  <si>
    <t>Субвенции за приватни претпријатија</t>
  </si>
  <si>
    <t xml:space="preserve">Отплата на главнина  </t>
  </si>
  <si>
    <t>АНАЛИЗА НА ЗЕМЈОДЕЛСКА ПОЛИТИКА И ЗИС</t>
  </si>
  <si>
    <t>ЕВРОИНТЕГРАЦИЈА И КООРДИНАЦИЈА ЗА МЕЃУНАРОДНА ПОМОШ</t>
  </si>
  <si>
    <t>МРЕЖА ЗА ПРИБИРАЊЕ НА СМЕТКОВОДСТВЕНИ ПОДАТОЦИ ОД ЗЕМЈОДЕЛСКИ СТОПАНСТВА</t>
  </si>
  <si>
    <t>ШУМАРСТВО</t>
  </si>
  <si>
    <t>ШУМСКА ПОЛИЦИЈА</t>
  </si>
  <si>
    <t>ЗЕМЈОДЕЛСТВО И РУРАЛЕН РАЗВОЈ</t>
  </si>
  <si>
    <t xml:space="preserve">ЗЕМЈОДЕЛСТВО   </t>
  </si>
  <si>
    <t>ПОДРАЧНИ ЕДИНИЦИ НА МЗШВ</t>
  </si>
  <si>
    <t>ЗЕМЈИШНА ПОЛИТИКА И ИДЕНТИФИКАЦИЈА НА ПАРЦЕЛИ</t>
  </si>
  <si>
    <t>ЗАШТИТА НА РАСТЕНИЈА И СЕМЕ И САДЕН МАТЕРЈАЛ</t>
  </si>
  <si>
    <t xml:space="preserve">ЗАШТИТА НА РАСТЕНИЈА  </t>
  </si>
  <si>
    <t>СЕМЕ И САДЕН МАТЕРЈАЛ</t>
  </si>
  <si>
    <t>ДРЖАВНА ФИТОСАНИТАРНА ЛАБОРАТОРИЈА</t>
  </si>
  <si>
    <t>ВОДОСТОПАНСТВО</t>
  </si>
  <si>
    <t>60А</t>
  </si>
  <si>
    <t>60Б</t>
  </si>
  <si>
    <t>60Г</t>
  </si>
  <si>
    <t>ПОМОШ ПРИ ТРАНЗИЦИЈА И ИНСТИТУЦ. НАДРГРАДБА</t>
  </si>
  <si>
    <t>АГЕНЦИЈА ЗА ФИНАНСИСКА ПОДРШКА ВО ЗЕМЈОДЕЛСТВОТО И РУРАЛНИОТ РАЗВОЈ</t>
  </si>
  <si>
    <t>ФИНАНСИСКА ПОДДРШКА ВО ЗЕМЈОДЕЛСТВОТО И РУРАЛНИОТ РАЗВОЈ</t>
  </si>
  <si>
    <t xml:space="preserve">ФИНАНСИСКА ПОДДРШКА ВО ЗЕМЈОДЕЛСТВОТО  </t>
  </si>
  <si>
    <t>ИНТЕРВЕНТЕН ФОНД ЗА ЗЕМЈОДЕЛСТВОТО</t>
  </si>
  <si>
    <t>ПОТТИКНУВАЊЕ НА ПОТРОШУВАЧКА НА СВЕЖО ОВОШЈЕ, ЗЕЛЕНЧУК, МЛЕКО И МЛЕЧНИ ПРОИЗВОДИ</t>
  </si>
  <si>
    <t>ФИНАНСИСКА ПОДДРШКА ВО РУРАЛЕН РАЗВОЈ</t>
  </si>
  <si>
    <t>МИНИСТЕРСТВО ЗА  КУЛТУРА</t>
  </si>
  <si>
    <t>НАЦИОНАЛЕН УМЕТНИК И НАЦИОНАЛНИ ПЕНЗИИ ВО КУЛТУРАТА</t>
  </si>
  <si>
    <t>УПРАВА ЗА ЗАШТИТА НА КУЛТУРНОТО НАСЛЕДСТВО</t>
  </si>
  <si>
    <t>СКОПСКО, ТЕТОВСКО И ВИНИЧКО КАЛЕ</t>
  </si>
  <si>
    <t>УНИВЕРЗИТЕТ СВ. КЛИМЕНТ КАЈ ПЛАОШНИК</t>
  </si>
  <si>
    <t>ЕВИДЕНЦИЈА НА КУЛТУРНО НАСЛЕДСТВО</t>
  </si>
  <si>
    <t>КУЛТУРНО И ПРИРОДНО НАСЛЕДСТВО</t>
  </si>
  <si>
    <t>АНТИЧКИ ТЕАТАР СКУПИ</t>
  </si>
  <si>
    <t>ФИНАНСИРАЊЕ НА  ДЕЈНОСТИТЕ ОД ОБЛАСТА НА КУЛТУРАТА</t>
  </si>
  <si>
    <t>ИЗДАВАЧКА ДЕЈНОСТ</t>
  </si>
  <si>
    <t>БИБЛИОТЕКАРСТВО</t>
  </si>
  <si>
    <t>ФИЛМСКА ДЕЈНОСТ</t>
  </si>
  <si>
    <t>АГЕНЦИЈА ЗА ФИЛМ</t>
  </si>
  <si>
    <t>МУЗИЧКА И СЦЕНСКО-УМЕТНИЧКА ДЕЈНОСТ</t>
  </si>
  <si>
    <t>ДРАМСКА ДЕЈНОСТ</t>
  </si>
  <si>
    <t>ФОЛКЛОРНА И СЦЕНСКО УМЕТНИЧКА ДЕЈНОСТ</t>
  </si>
  <si>
    <t>ТЕАТАР И БИБЛИОТЕКА ВО ТЕТОВО</t>
  </si>
  <si>
    <t>ЗАШТИТА НА КУЛТУРНО НАСЛЕДСТВО</t>
  </si>
  <si>
    <t>КОНЗЕРВАТОРСКИ ЦЕНТАР ВО ГОСТИВАР</t>
  </si>
  <si>
    <t>КУЛТУРНО НАСЛЕДСТВО ВО ОПАСНОСТ</t>
  </si>
  <si>
    <t>ВИЗУЕЛНИ УМЕТНОСТИ, АРХИТЕКТУРА И ДИЗАЈН</t>
  </si>
  <si>
    <t>КУЛТУРНО УМЕТНИЧКИ МАНИФЕСТАЦИИ</t>
  </si>
  <si>
    <t>МУЛТИДИСЦИПЛИНАРНИ ПРОГРАМИ</t>
  </si>
  <si>
    <t>МУЗЕЈСКА ДЕЈНОСТ</t>
  </si>
  <si>
    <t>ЗАШТИТА НА АУДИОВИЗУЕЛНИ ДОБРА</t>
  </si>
  <si>
    <t>МУЗЕЈ НА АЛБАНСКАТА АЗБУКА</t>
  </si>
  <si>
    <t>ОДРЖУВАЊЕ НА ОБЈЕКТИТЕ И ОПРЕМАТА ВО ОБЛАСТА НА КУЛТУРАТА</t>
  </si>
  <si>
    <t>МЕЃУНАРОДНА СОРАБОТКА</t>
  </si>
  <si>
    <t>ПОДДРШКА НА МЛАДИ ТАЛЕНТИ</t>
  </si>
  <si>
    <t>КУЛТУРНИ ЦЕНТРИ ВО СТРАНСТВО</t>
  </si>
  <si>
    <t>ЕВРОПСКИ ИНТЕГРАЦИИ</t>
  </si>
  <si>
    <t>Капитални субвенции за претријатија и невладини организации</t>
  </si>
  <si>
    <t>АКТИВНОСТИ ПОВРЗАНИ СО ДЕЦЕНТРАЛИЗАЦИЈАТА</t>
  </si>
  <si>
    <t>ЗАЈАКНУВАЊЕ И РАЗВОЈ НА ПРОЦЕСОТ НА ЕВРОПСКАТА ИНТЕГРАЦИЈА</t>
  </si>
  <si>
    <t>ЦЕНТАР ЗА ОБУКИ</t>
  </si>
  <si>
    <t>Основни плати</t>
  </si>
  <si>
    <t>Патни и дневни расходи</t>
  </si>
  <si>
    <t>Комунални услуги, греење, комуникација и транспорт</t>
  </si>
  <si>
    <t>Поправки и тековно одржување</t>
  </si>
  <si>
    <t>ЗАШТИТА И СПАСУВАЊЕ</t>
  </si>
  <si>
    <t>УПРАВУВАЊЕ СО КРИЗИ</t>
  </si>
  <si>
    <t>ВОСПОСТАВУВАЊЕ НА КОМУНИКАЦИСКО - ИНФОРМАТИВЕН СИСТЕМ СО ЕДИНСТВЕН БРОЈ НА ПОВИКУВАЊЕ</t>
  </si>
  <si>
    <t>САНКЦИИ</t>
  </si>
  <si>
    <t>КАЗНЕНО-ПОПРАВНИ УСТАНОВИ</t>
  </si>
  <si>
    <t>ТЕКОВНИ  ТРАНСФЕРИ  ДО  ВОНБУЏЕТСКИТЕ ФОНДОВИ</t>
  </si>
  <si>
    <t>Трансфери до Фондот за здравствено осигурување</t>
  </si>
  <si>
    <t>ЦАРИНСКА УПРАВА</t>
  </si>
  <si>
    <t>УНАПРЕДУВАЊЕ НА КАПАЦИТЕТИТЕ НА КОНТРОЛА ВРЗ ПРИМЕНА НА ЗАКОНИТЕ</t>
  </si>
  <si>
    <t xml:space="preserve">М          </t>
  </si>
  <si>
    <t>СТОКОВНИ РЕЗЕРВИ</t>
  </si>
  <si>
    <t>УПРАВУВАЊЕ СО СТОКОВНИ РЕЗЕРВИ</t>
  </si>
  <si>
    <t>КАМАТНИ ПЛАЌАЊА</t>
  </si>
  <si>
    <t>ЗАДОЛЖИТЕЛНИ РЕЗЕРВИ НА НАФТА И НАФТЕНИ ДЕРИВАТИ</t>
  </si>
  <si>
    <t>ПЕДАГОШКА ЕВИДЕНЦИЈА И ДОКУМЕНТАЦИЈА</t>
  </si>
  <si>
    <t>РАЗВОЈ И ПОДГОТОВКА НА НАСТАВНИ ПРОГРАМИ</t>
  </si>
  <si>
    <t>РАЗВОЈ И ПОДГОТОВКА НА НАСТАВНИ ПРОГРАМИ ЗА ОСНОВНО ОБРАЗОВАНИЕ</t>
  </si>
  <si>
    <t>РАЗВОЈ И ПОДГОТОВКА НА НАСТАВНИ ПРОГРАМИ ЗА ГИМНАЗИСКО ОБРАЗОВАНИЕ И ОБРАЗОВАНИЕ НА УЧЕНИЦИ СО ПОСЕБНИ ПОТРЕБИ</t>
  </si>
  <si>
    <t>ИСТРАЖУВАЊЕ И РАЗВОЈ НА ОБРАЗОВАНИЕТО</t>
  </si>
  <si>
    <t>ПРОФЕСИОНАЛЕН РАЗВОЈ НА ВОСПИТНО ОБРАЗОВНИОТ КАДАР ВО ОСНОВНОТО И СРЕДНОТО ОБРАЗОВАНИЕ</t>
  </si>
  <si>
    <t>ПОДГОТОВКА И РЕАЛИЗАЦИЈА НА ДРЖАВНА МАТУРА</t>
  </si>
  <si>
    <t>МЕЃУНАРОДНИ ТЕСТИРАЊА</t>
  </si>
  <si>
    <t>НАЦИОНАЛНО ТЕСТИРАЊЕ</t>
  </si>
  <si>
    <t>РАЗВОЈ И ПОДГОТОВКА НА НАСТАВНИ ПРОГРАМИ ЗА СРЕДНО СТРУЧНО ОБРАЗОВАНИЕ И ПОСТСРЕДНО ОБРАЗОВАНИЕ</t>
  </si>
  <si>
    <t>БИРО ЗА РАЗВОЈ НА ОБРАЗОВАНИЕТО</t>
  </si>
  <si>
    <t>ЕВРОПСКИ ОБРАЗОВНИ ПРОГРАМИ И МОБИЛНОСТ</t>
  </si>
  <si>
    <t>СПОРТ</t>
  </si>
  <si>
    <t>МЛАДИ</t>
  </si>
  <si>
    <t>МЕЃУНАРОДЕН ПРОГРАМ</t>
  </si>
  <si>
    <t>МЕРКИ ЗА СПРАВУВАЊЕ СО COVID-19 КРИЗАТА И ДРУГИ АНТИКРИЗНИ МЕРКИ</t>
  </si>
  <si>
    <t xml:space="preserve">П            </t>
  </si>
  <si>
    <t xml:space="preserve">П1         </t>
  </si>
  <si>
    <t>МАКЕДОНСКА АКАДЕМИЈА НА НАУКИТЕ И УМЕТНОСТИТЕ</t>
  </si>
  <si>
    <t>НПМ- НАЦИОНАЛЕН ПРЕВЕНТИВЕН МЕХАНИЗАМ</t>
  </si>
  <si>
    <t>НП- МЕХАНИЗАМ ЗА ГРАЃАНСКА КОНТРОЛА</t>
  </si>
  <si>
    <t>НП - МЕХАНИЗАМ ЗА ПРАВАТА НА ДЕЦАТА И ЛИЦАТА СО ПОПРЕЧЕНОСТ</t>
  </si>
  <si>
    <t>НП- НАЦИОНАЛЕН ИЗВЕСТУВАЧ ЗА ТРГОВИЈА СО ЛУЃЕ (ТЛ) И ИЛЕГАЛНА МИГРАЦИЈА</t>
  </si>
  <si>
    <t>СТАТИСТИЧКИ ИСТРАЖУВАЊА</t>
  </si>
  <si>
    <t>ПРОГРАМА ЗА ПОПИС</t>
  </si>
  <si>
    <t>ПРОГРАМА ЗА КАТАСТАР НА НЕДВИЖНОСТИ</t>
  </si>
  <si>
    <t>ОСНОВНИ ГЕОДЕТСКИ РАБОТИ И КАРТОГРАФИЈА</t>
  </si>
  <si>
    <t>УНАПРЕДУВАЊЕ И ТЕХНИЧКИ РАЗВОЈ</t>
  </si>
  <si>
    <t>ПРОЕКТ ЗА ЕКОЛОШКА ЗАШТИТА ПО ДОЛИНА НА РЕКА РАДИКА</t>
  </si>
  <si>
    <t>Исплата по извршни исплати</t>
  </si>
  <si>
    <t>Градежни работи</t>
  </si>
  <si>
    <t>ИЗГРАДБА НА СОБРАНИСКА ЗГРАДА</t>
  </si>
  <si>
    <t>НАЦИОНАЛЕН СОВЕТ ЗА МЕДИЈАЦИЈА</t>
  </si>
  <si>
    <t>ДЕМАРКАЦИЈА И ОДРЖУВАЊЕ НА ГРАНИЦИТЕ НА РСМ</t>
  </si>
  <si>
    <r>
      <rPr>
        <sz val="9"/>
        <rFont val="Calibri"/>
        <family val="2"/>
        <scheme val="minor"/>
      </rPr>
      <t>ИНТЕГРАЦИЈА ВО НАТО</t>
    </r>
  </si>
  <si>
    <t>АКАДЕМИЈА ЗА ЈАВНИ ФИНАНСИИ</t>
  </si>
  <si>
    <t>СОВЕТ ЗА УНАПРЕДУВАЊЕ И НАДЗОР НАД СМЕТКОВОДСТВЕНАТА ПРОФЕСИЈА НА РСМ</t>
  </si>
  <si>
    <t>8 УПРАВУВАЊЕ СО ДРЖАВНИ СРЕДСТВА</t>
  </si>
  <si>
    <t>УПРАВУВАЊЕ СО ОТПАД</t>
  </si>
  <si>
    <t>ПОДДРШКА ЗА СОЦИЈАЛНА СИГУРНОСТ НА ЖЕНИ КОИ ВРШАТ ЗЕМЈОДЕЛСКА ДЕЈНОСТ</t>
  </si>
  <si>
    <t>2021 година</t>
  </si>
  <si>
    <t>2022 година</t>
  </si>
  <si>
    <t>2023 година</t>
  </si>
  <si>
    <t>ВКУПНО БУЏЕТСКИ СРЕДСТВА</t>
  </si>
  <si>
    <t>МЕРКИ ЗА СПРАВУВАЊЕ СО COVID-19 КРИЗА И ДРУГИ АНТИКРИЗНИ МЕРКИ</t>
  </si>
  <si>
    <t>Завршна сметка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</si>
</sst>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-* #,##0_-;\-* #,##0_-;_-* &quot;-&quot;??_-;_-@_-"/>
    <numFmt numFmtId="167" formatCode="0.00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rgb="FF1F1946"/>
      <name val="Calibri"/>
      <family val="2"/>
      <scheme val="minor"/>
    </font>
    <font>
      <b/>
      <sz val="11"/>
      <color rgb="FF1F1946"/>
      <name val="Calibri"/>
      <family val="2"/>
      <scheme val="minor"/>
    </font>
    <font>
      <sz val="12"/>
      <color rgb="FF1F1946"/>
      <name val="Calibri"/>
      <family val="2"/>
      <scheme val="minor"/>
    </font>
    <font>
      <b/>
      <sz val="12"/>
      <color rgb="FF1F1946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b/>
      <sz val="9"/>
      <color rgb="FF1F1946"/>
      <name val="Calibri"/>
      <family val="2"/>
      <scheme val="minor"/>
    </font>
    <font>
      <sz val="11"/>
      <color rgb="FF221E46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241F47"/>
      <name val="Calibri"/>
      <family val="2"/>
      <scheme val="minor"/>
    </font>
    <font>
      <b/>
      <sz val="12"/>
      <color rgb="FF241F47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4"/>
      <color rgb="FFBAA882"/>
      <name val="Calibri"/>
      <family val="2"/>
      <scheme val="minor"/>
    </font>
    <font>
      <b/>
      <sz val="11"/>
      <color rgb="FF241F47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241F47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BAA88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241F47"/>
      <name val="Calibri"/>
      <family val="2"/>
      <scheme val="minor"/>
    </font>
    <font>
      <sz val="8"/>
      <color rgb="FF241F47"/>
      <name val="Calibri"/>
      <family val="2"/>
      <scheme val="minor"/>
    </font>
    <font>
      <sz val="9"/>
      <color rgb="FF241F47"/>
      <name val="Calibri"/>
      <family val="2"/>
      <scheme val="minor"/>
    </font>
    <font>
      <sz val="11"/>
      <color rgb="FF241F47"/>
      <name val="Calibri"/>
      <family val="2"/>
      <scheme val="minor"/>
    </font>
    <font>
      <b/>
      <sz val="16"/>
      <color rgb="FFBAA882"/>
      <name val="Calibri"/>
      <family val="2"/>
      <scheme val="minor"/>
    </font>
    <font>
      <sz val="16"/>
      <color rgb="FFBAA88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FFFFFF"/>
      <name val="Calibri"/>
      <family val="2"/>
      <scheme val="minor"/>
    </font>
    <font>
      <b/>
      <sz val="11"/>
      <color rgb="FF221E46"/>
      <name val="Calibri"/>
      <family val="2"/>
      <scheme val="minor"/>
    </font>
    <font>
      <b/>
      <sz val="8.5"/>
      <color rgb="FF000000"/>
      <name val="Calibri"/>
      <family val="2"/>
      <scheme val="minor"/>
    </font>
    <font>
      <sz val="8.5"/>
      <color rgb="FF000000"/>
      <name val="Calibri"/>
      <family val="2"/>
      <scheme val="minor"/>
    </font>
    <font>
      <sz val="8.5"/>
      <color rgb="FF221E46"/>
      <name val="Calibri"/>
      <family val="2"/>
      <scheme val="minor"/>
    </font>
    <font>
      <b/>
      <sz val="8.5"/>
      <color rgb="FF221E46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FFFFFF"/>
      <name val="Calibri"/>
      <family val="2"/>
      <scheme val="minor"/>
    </font>
    <font>
      <b/>
      <sz val="12"/>
      <color rgb="FF221E46"/>
      <name val="Calibri"/>
      <family val="2"/>
      <scheme val="minor"/>
    </font>
    <font>
      <b/>
      <sz val="9"/>
      <color rgb="FF221E46"/>
      <name val="Calibri"/>
      <family val="2"/>
      <scheme val="minor"/>
    </font>
    <font>
      <sz val="8.5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9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A0B7"/>
        <bgColor indexed="64"/>
      </patternFill>
    </fill>
    <fill>
      <patternFill patternType="solid">
        <fgColor rgb="FFF06584"/>
        <bgColor indexed="64"/>
      </patternFill>
    </fill>
    <fill>
      <patternFill patternType="solid">
        <fgColor rgb="FF00697D"/>
        <bgColor indexed="64"/>
      </patternFill>
    </fill>
    <fill>
      <patternFill patternType="solid">
        <fgColor rgb="FF1F1946"/>
        <bgColor indexed="64"/>
      </patternFill>
    </fill>
    <fill>
      <patternFill patternType="solid">
        <fgColor rgb="FFC2AA81"/>
        <bgColor indexed="64"/>
      </patternFill>
    </fill>
    <fill>
      <patternFill patternType="solid">
        <fgColor rgb="FFD1BE9F"/>
        <bgColor indexed="64"/>
      </patternFill>
    </fill>
    <fill>
      <patternFill patternType="solid">
        <fgColor rgb="FFBAA882"/>
        <bgColor indexed="64"/>
      </patternFill>
    </fill>
    <fill>
      <patternFill patternType="solid">
        <fgColor rgb="FF241F47"/>
        <bgColor indexed="64"/>
      </patternFill>
    </fill>
    <fill>
      <patternFill patternType="solid">
        <fgColor rgb="FFBAA882"/>
        <bgColor rgb="FFBAA882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21E46"/>
        <bgColor indexed="64"/>
      </patternFill>
    </fill>
    <fill>
      <patternFill patternType="solid">
        <fgColor rgb="FF2D285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rgb="FF221E46"/>
      </bottom>
      <diagonal/>
    </border>
    <border>
      <left/>
      <right/>
      <top style="hair">
        <color auto="1"/>
      </top>
      <bottom style="thin">
        <color rgb="FF221E46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thin">
        <color rgb="FF221E46"/>
      </top>
      <bottom style="hair">
        <color auto="1"/>
      </bottom>
      <diagonal/>
    </border>
    <border>
      <left/>
      <right style="hair">
        <color auto="1"/>
      </right>
      <top style="thin">
        <color rgb="FF221E46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thin">
        <color rgb="FF221E46"/>
      </top>
      <bottom style="thin">
        <color rgb="FF221E46"/>
      </bottom>
      <diagonal/>
    </border>
    <border>
      <left/>
      <right style="thin">
        <color rgb="FF221E46"/>
      </right>
      <top style="thin">
        <color rgb="FF221E46"/>
      </top>
      <bottom style="thin">
        <color rgb="FF221E46"/>
      </bottom>
      <diagonal/>
    </border>
    <border>
      <left style="thin">
        <color rgb="FF221E46"/>
      </left>
      <right style="hair">
        <color auto="1"/>
      </right>
      <top style="thin">
        <color rgb="FF221E46"/>
      </top>
      <bottom style="thin">
        <color rgb="FF221E46"/>
      </bottom>
      <diagonal/>
    </border>
    <border>
      <left style="hair">
        <color auto="1"/>
      </left>
      <right style="hair">
        <color auto="1"/>
      </right>
      <top style="thin">
        <color rgb="FF221E46"/>
      </top>
      <bottom style="thin">
        <color rgb="FF221E46"/>
      </bottom>
      <diagonal/>
    </border>
    <border>
      <left style="hair">
        <color auto="1"/>
      </left>
      <right/>
      <top style="thin">
        <color rgb="FF221E46"/>
      </top>
      <bottom style="thin">
        <color rgb="FF221E46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9">
    <xf numFmtId="0" fontId="0" fillId="0" borderId="0" xfId="0"/>
    <xf numFmtId="0" fontId="0" fillId="0" borderId="0" xfId="0" applyFont="1" applyFill="1" applyBorder="1" applyAlignment="1">
      <alignment horizontal="left" vertical="top"/>
    </xf>
    <xf numFmtId="3" fontId="2" fillId="0" borderId="0" xfId="1" applyNumberFormat="1" applyFont="1" applyFill="1" applyBorder="1" applyAlignment="1">
      <alignment horizontal="right" vertical="top"/>
    </xf>
    <xf numFmtId="164" fontId="2" fillId="0" borderId="0" xfId="2" applyNumberFormat="1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right" vertical="top"/>
    </xf>
    <xf numFmtId="164" fontId="0" fillId="0" borderId="0" xfId="2" applyNumberFormat="1" applyFont="1" applyFill="1" applyBorder="1" applyAlignment="1">
      <alignment horizontal="right" vertical="top"/>
    </xf>
    <xf numFmtId="164" fontId="0" fillId="0" borderId="0" xfId="2" applyNumberFormat="1" applyFont="1" applyFill="1" applyBorder="1" applyAlignment="1">
      <alignment horizontal="center" vertical="top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Fill="1"/>
    <xf numFmtId="3" fontId="7" fillId="6" borderId="0" xfId="1" applyNumberFormat="1" applyFont="1" applyFill="1" applyBorder="1" applyAlignment="1">
      <alignment horizontal="right" vertical="top"/>
    </xf>
    <xf numFmtId="164" fontId="7" fillId="6" borderId="0" xfId="2" applyNumberFormat="1" applyFont="1" applyFill="1" applyBorder="1" applyAlignment="1">
      <alignment horizontal="right" vertical="top"/>
    </xf>
    <xf numFmtId="164" fontId="5" fillId="6" borderId="0" xfId="2" applyNumberFormat="1" applyFont="1" applyFill="1" applyBorder="1" applyAlignment="1">
      <alignment horizontal="right" vertical="top"/>
    </xf>
    <xf numFmtId="164" fontId="5" fillId="6" borderId="0" xfId="2" applyNumberFormat="1" applyFont="1" applyFill="1" applyBorder="1" applyAlignment="1">
      <alignment horizontal="center" vertical="top"/>
    </xf>
    <xf numFmtId="3" fontId="6" fillId="7" borderId="0" xfId="1" applyNumberFormat="1" applyFont="1" applyFill="1" applyBorder="1" applyAlignment="1">
      <alignment horizontal="right" vertical="top"/>
    </xf>
    <xf numFmtId="164" fontId="6" fillId="7" borderId="0" xfId="2" applyNumberFormat="1" applyFont="1" applyFill="1" applyBorder="1" applyAlignment="1">
      <alignment horizontal="right" vertical="top"/>
    </xf>
    <xf numFmtId="164" fontId="4" fillId="7" borderId="0" xfId="2" applyNumberFormat="1" applyFont="1" applyFill="1" applyBorder="1" applyAlignment="1">
      <alignment horizontal="right" vertical="top"/>
    </xf>
    <xf numFmtId="164" fontId="4" fillId="7" borderId="0" xfId="2" applyNumberFormat="1" applyFont="1" applyFill="1" applyBorder="1" applyAlignment="1">
      <alignment horizontal="center" vertical="top"/>
    </xf>
    <xf numFmtId="0" fontId="0" fillId="2" borderId="0" xfId="0" applyFont="1" applyFill="1" applyBorder="1" applyAlignment="1">
      <alignment horizontal="left" vertical="top"/>
    </xf>
    <xf numFmtId="3" fontId="8" fillId="5" borderId="0" xfId="1" applyNumberFormat="1" applyFont="1" applyFill="1" applyBorder="1" applyAlignment="1">
      <alignment horizontal="right" vertical="top"/>
    </xf>
    <xf numFmtId="164" fontId="8" fillId="5" borderId="0" xfId="2" applyNumberFormat="1" applyFont="1" applyFill="1" applyBorder="1" applyAlignment="1">
      <alignment horizontal="right" vertical="top"/>
    </xf>
    <xf numFmtId="164" fontId="3" fillId="5" borderId="0" xfId="2" applyNumberFormat="1" applyFont="1" applyFill="1" applyBorder="1" applyAlignment="1">
      <alignment horizontal="right" vertical="top"/>
    </xf>
    <xf numFmtId="164" fontId="3" fillId="5" borderId="0" xfId="2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164" fontId="10" fillId="0" borderId="2" xfId="2" applyNumberFormat="1" applyFont="1" applyBorder="1" applyAlignment="1">
      <alignment vertical="center"/>
    </xf>
    <xf numFmtId="164" fontId="10" fillId="0" borderId="2" xfId="2" applyNumberFormat="1" applyFont="1" applyBorder="1" applyAlignment="1">
      <alignment horizontal="center" vertical="center"/>
    </xf>
    <xf numFmtId="0" fontId="5" fillId="6" borderId="3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left" vertical="top"/>
    </xf>
    <xf numFmtId="0" fontId="5" fillId="6" borderId="6" xfId="0" applyFont="1" applyFill="1" applyBorder="1" applyAlignment="1">
      <alignment horizontal="left" vertical="top"/>
    </xf>
    <xf numFmtId="0" fontId="4" fillId="7" borderId="6" xfId="0" applyFont="1" applyFill="1" applyBorder="1" applyAlignment="1">
      <alignment horizontal="left" vertical="top"/>
    </xf>
    <xf numFmtId="0" fontId="3" fillId="5" borderId="6" xfId="0" applyFont="1" applyFill="1" applyBorder="1" applyAlignment="1">
      <alignment horizontal="left" vertical="top"/>
    </xf>
    <xf numFmtId="0" fontId="10" fillId="0" borderId="8" xfId="0" applyFont="1" applyBorder="1" applyAlignment="1">
      <alignment vertical="center"/>
    </xf>
    <xf numFmtId="3" fontId="10" fillId="0" borderId="9" xfId="0" applyNumberFormat="1" applyFont="1" applyBorder="1" applyAlignment="1">
      <alignment vertical="center"/>
    </xf>
    <xf numFmtId="164" fontId="10" fillId="0" borderId="9" xfId="2" applyNumberFormat="1" applyFont="1" applyBorder="1" applyAlignment="1">
      <alignment vertical="center"/>
    </xf>
    <xf numFmtId="164" fontId="10" fillId="0" borderId="9" xfId="2" applyNumberFormat="1" applyFont="1" applyBorder="1" applyAlignment="1">
      <alignment horizontal="center" vertical="center"/>
    </xf>
    <xf numFmtId="164" fontId="12" fillId="5" borderId="0" xfId="2" applyNumberFormat="1" applyFont="1" applyFill="1" applyBorder="1" applyAlignment="1">
      <alignment horizontal="center" vertical="top"/>
    </xf>
    <xf numFmtId="3" fontId="12" fillId="5" borderId="7" xfId="0" applyNumberFormat="1" applyFont="1" applyFill="1" applyBorder="1" applyAlignment="1">
      <alignment horizontal="right" vertical="top"/>
    </xf>
    <xf numFmtId="164" fontId="8" fillId="5" borderId="0" xfId="2" applyNumberFormat="1" applyFont="1" applyFill="1" applyBorder="1" applyAlignment="1">
      <alignment horizontal="center" vertical="top"/>
    </xf>
    <xf numFmtId="3" fontId="8" fillId="5" borderId="7" xfId="0" applyNumberFormat="1" applyFont="1" applyFill="1" applyBorder="1" applyAlignment="1">
      <alignment horizontal="right" vertical="top"/>
    </xf>
    <xf numFmtId="164" fontId="8" fillId="5" borderId="0" xfId="2" applyNumberFormat="1" applyFont="1" applyFill="1" applyBorder="1" applyAlignment="1">
      <alignment horizontal="center" vertical="center"/>
    </xf>
    <xf numFmtId="3" fontId="8" fillId="5" borderId="7" xfId="0" applyNumberFormat="1" applyFont="1" applyFill="1" applyBorder="1" applyAlignment="1">
      <alignment vertical="center"/>
    </xf>
    <xf numFmtId="164" fontId="8" fillId="5" borderId="9" xfId="2" applyNumberFormat="1" applyFont="1" applyFill="1" applyBorder="1" applyAlignment="1">
      <alignment horizontal="center" vertical="center"/>
    </xf>
    <xf numFmtId="3" fontId="8" fillId="5" borderId="10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3" fontId="7" fillId="2" borderId="0" xfId="1" applyNumberFormat="1" applyFont="1" applyFill="1" applyBorder="1" applyAlignment="1">
      <alignment horizontal="right" vertical="top"/>
    </xf>
    <xf numFmtId="3" fontId="6" fillId="2" borderId="0" xfId="1" applyNumberFormat="1" applyFont="1" applyFill="1" applyBorder="1" applyAlignment="1">
      <alignment horizontal="right" vertical="top"/>
    </xf>
    <xf numFmtId="3" fontId="10" fillId="2" borderId="2" xfId="0" applyNumberFormat="1" applyFont="1" applyFill="1" applyBorder="1" applyAlignment="1">
      <alignment vertical="center"/>
    </xf>
    <xf numFmtId="3" fontId="8" fillId="2" borderId="0" xfId="1" applyNumberFormat="1" applyFont="1" applyFill="1" applyBorder="1" applyAlignment="1">
      <alignment horizontal="right" vertical="top"/>
    </xf>
    <xf numFmtId="3" fontId="10" fillId="2" borderId="9" xfId="0" applyNumberFormat="1" applyFont="1" applyFill="1" applyBorder="1" applyAlignment="1">
      <alignment vertical="center"/>
    </xf>
    <xf numFmtId="0" fontId="0" fillId="0" borderId="0" xfId="0" applyFont="1"/>
    <xf numFmtId="0" fontId="14" fillId="10" borderId="0" xfId="0" applyFont="1" applyFill="1" applyAlignment="1">
      <alignment horizontal="center" vertical="center" wrapText="1"/>
    </xf>
    <xf numFmtId="0" fontId="15" fillId="11" borderId="6" xfId="0" applyFont="1" applyFill="1" applyBorder="1" applyAlignment="1">
      <alignment horizontal="left" wrapText="1"/>
    </xf>
    <xf numFmtId="3" fontId="15" fillId="12" borderId="0" xfId="1" applyNumberFormat="1" applyFont="1" applyFill="1" applyBorder="1"/>
    <xf numFmtId="0" fontId="18" fillId="0" borderId="6" xfId="0" applyFont="1" applyBorder="1" applyAlignment="1">
      <alignment horizontal="center" vertical="top"/>
    </xf>
    <xf numFmtId="0" fontId="18" fillId="0" borderId="0" xfId="0" applyFont="1" applyAlignment="1">
      <alignment horizontal="left" vertical="top"/>
    </xf>
    <xf numFmtId="3" fontId="18" fillId="0" borderId="13" xfId="1" applyNumberFormat="1" applyFont="1" applyBorder="1"/>
    <xf numFmtId="0" fontId="19" fillId="0" borderId="0" xfId="0" applyFont="1" applyAlignment="1">
      <alignment horizontal="left" vertical="top"/>
    </xf>
    <xf numFmtId="3" fontId="20" fillId="9" borderId="9" xfId="0" applyNumberFormat="1" applyFont="1" applyFill="1" applyBorder="1"/>
    <xf numFmtId="0" fontId="0" fillId="0" borderId="0" xfId="0" applyFont="1" applyBorder="1"/>
    <xf numFmtId="0" fontId="18" fillId="0" borderId="0" xfId="0" applyFont="1" applyBorder="1" applyAlignment="1">
      <alignment horizontal="center" vertical="top"/>
    </xf>
    <xf numFmtId="0" fontId="15" fillId="11" borderId="0" xfId="0" applyFont="1" applyFill="1" applyBorder="1" applyAlignment="1">
      <alignment horizontal="left" wrapText="1"/>
    </xf>
    <xf numFmtId="0" fontId="23" fillId="10" borderId="0" xfId="0" applyFont="1" applyFill="1" applyAlignment="1">
      <alignment horizontal="center" vertical="center" wrapText="1"/>
    </xf>
    <xf numFmtId="0" fontId="18" fillId="0" borderId="6" xfId="0" applyFont="1" applyBorder="1" applyAlignment="1">
      <alignment horizontal="center"/>
    </xf>
    <xf numFmtId="0" fontId="18" fillId="0" borderId="0" xfId="0" applyFont="1" applyAlignment="1">
      <alignment vertical="top"/>
    </xf>
    <xf numFmtId="165" fontId="18" fillId="0" borderId="0" xfId="1" applyNumberFormat="1" applyFont="1" applyBorder="1" applyAlignment="1">
      <alignment vertical="top"/>
    </xf>
    <xf numFmtId="0" fontId="18" fillId="0" borderId="6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center"/>
    </xf>
    <xf numFmtId="165" fontId="18" fillId="0" borderId="0" xfId="1" applyNumberFormat="1" applyFont="1" applyBorder="1" applyAlignment="1">
      <alignment horizontal="left" vertical="top"/>
    </xf>
    <xf numFmtId="3" fontId="26" fillId="9" borderId="9" xfId="0" applyNumberFormat="1" applyFont="1" applyFill="1" applyBorder="1"/>
    <xf numFmtId="0" fontId="13" fillId="0" borderId="0" xfId="0" applyFont="1"/>
    <xf numFmtId="0" fontId="13" fillId="12" borderId="6" xfId="0" applyFont="1" applyFill="1" applyBorder="1" applyAlignment="1">
      <alignment horizontal="left"/>
    </xf>
    <xf numFmtId="3" fontId="21" fillId="12" borderId="6" xfId="1" applyNumberFormat="1" applyFont="1" applyFill="1" applyBorder="1" applyAlignment="1">
      <alignment wrapText="1"/>
    </xf>
    <xf numFmtId="3" fontId="21" fillId="12" borderId="0" xfId="1" applyNumberFormat="1" applyFont="1" applyFill="1" applyBorder="1"/>
    <xf numFmtId="0" fontId="27" fillId="12" borderId="6" xfId="0" applyFont="1" applyFill="1" applyBorder="1" applyAlignment="1">
      <alignment horizontal="left" vertical="top"/>
    </xf>
    <xf numFmtId="0" fontId="27" fillId="12" borderId="6" xfId="0" applyFont="1" applyFill="1" applyBorder="1" applyAlignment="1">
      <alignment horizontal="left"/>
    </xf>
    <xf numFmtId="0" fontId="0" fillId="0" borderId="0" xfId="0" applyFont="1" applyAlignment="1">
      <alignment horizontal="right" vertical="center" wrapText="1"/>
    </xf>
    <xf numFmtId="0" fontId="18" fillId="0" borderId="6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165" fontId="24" fillId="0" borderId="0" xfId="1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165" fontId="24" fillId="0" borderId="0" xfId="1" applyNumberFormat="1" applyFont="1" applyFill="1" applyBorder="1" applyAlignment="1">
      <alignment horizontal="right" vertical="center" wrapText="1" shrinkToFit="1"/>
    </xf>
    <xf numFmtId="0" fontId="19" fillId="0" borderId="6" xfId="0" applyFont="1" applyBorder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29" fillId="12" borderId="6" xfId="0" applyFont="1" applyFill="1" applyBorder="1" applyAlignment="1">
      <alignment horizontal="left" vertical="center"/>
    </xf>
    <xf numFmtId="0" fontId="29" fillId="12" borderId="0" xfId="0" applyFont="1" applyFill="1" applyAlignment="1">
      <alignment horizontal="left" vertical="center"/>
    </xf>
    <xf numFmtId="3" fontId="15" fillId="12" borderId="6" xfId="1" applyNumberFormat="1" applyFont="1" applyFill="1" applyBorder="1" applyAlignment="1">
      <alignment vertical="center" wrapText="1"/>
    </xf>
    <xf numFmtId="3" fontId="15" fillId="12" borderId="0" xfId="1" applyNumberFormat="1" applyFont="1" applyFill="1" applyBorder="1" applyAlignment="1">
      <alignment vertical="center"/>
    </xf>
    <xf numFmtId="0" fontId="15" fillId="12" borderId="6" xfId="0" applyFont="1" applyFill="1" applyBorder="1" applyAlignment="1">
      <alignment horizontal="left" vertical="center"/>
    </xf>
    <xf numFmtId="0" fontId="15" fillId="12" borderId="0" xfId="0" applyFont="1" applyFill="1" applyAlignment="1">
      <alignment horizontal="left" vertical="center"/>
    </xf>
    <xf numFmtId="0" fontId="14" fillId="10" borderId="20" xfId="0" applyFont="1" applyFill="1" applyBorder="1" applyAlignment="1">
      <alignment horizontal="center" vertical="center" wrapText="1"/>
    </xf>
    <xf numFmtId="0" fontId="14" fillId="10" borderId="21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left" vertical="center" wrapText="1"/>
    </xf>
    <xf numFmtId="166" fontId="21" fillId="8" borderId="0" xfId="1" applyNumberFormat="1" applyFont="1" applyFill="1" applyBorder="1" applyAlignment="1">
      <alignment horizontal="right" vertical="center" wrapText="1"/>
    </xf>
    <xf numFmtId="166" fontId="14" fillId="12" borderId="0" xfId="1" applyNumberFormat="1" applyFont="1" applyFill="1" applyBorder="1" applyAlignment="1">
      <alignment horizontal="right" vertical="center" wrapText="1"/>
    </xf>
    <xf numFmtId="0" fontId="31" fillId="13" borderId="6" xfId="0" applyFont="1" applyFill="1" applyBorder="1" applyAlignment="1">
      <alignment horizontal="center" vertical="center" wrapText="1"/>
    </xf>
    <xf numFmtId="0" fontId="32" fillId="13" borderId="6" xfId="0" applyFont="1" applyFill="1" applyBorder="1" applyAlignment="1">
      <alignment horizontal="left" vertical="center" wrapText="1"/>
    </xf>
    <xf numFmtId="3" fontId="30" fillId="13" borderId="0" xfId="0" applyNumberFormat="1" applyFont="1" applyFill="1" applyAlignment="1">
      <alignment horizontal="right" vertical="center"/>
    </xf>
    <xf numFmtId="3" fontId="30" fillId="13" borderId="9" xfId="0" applyNumberFormat="1" applyFont="1" applyFill="1" applyBorder="1" applyAlignment="1">
      <alignment horizontal="right" vertical="center"/>
    </xf>
    <xf numFmtId="49" fontId="21" fillId="8" borderId="3" xfId="0" applyNumberFormat="1" applyFont="1" applyFill="1" applyBorder="1" applyAlignment="1">
      <alignment horizontal="left" vertical="center" wrapText="1"/>
    </xf>
    <xf numFmtId="0" fontId="21" fillId="8" borderId="3" xfId="0" applyFont="1" applyFill="1" applyBorder="1" applyAlignment="1">
      <alignment horizontal="left" vertical="center" wrapText="1"/>
    </xf>
    <xf numFmtId="166" fontId="21" fillId="8" borderId="4" xfId="1" applyNumberFormat="1" applyFont="1" applyFill="1" applyBorder="1" applyAlignment="1">
      <alignment horizontal="right" vertical="center" wrapText="1"/>
    </xf>
    <xf numFmtId="0" fontId="32" fillId="0" borderId="0" xfId="0" applyFont="1" applyAlignment="1">
      <alignment horizontal="left" vertical="center" wrapText="1"/>
    </xf>
    <xf numFmtId="0" fontId="31" fillId="13" borderId="8" xfId="0" applyFont="1" applyFill="1" applyBorder="1" applyAlignment="1">
      <alignment horizontal="center" vertical="center" wrapText="1"/>
    </xf>
    <xf numFmtId="0" fontId="32" fillId="13" borderId="8" xfId="0" applyFont="1" applyFill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left" vertical="center" wrapText="1"/>
    </xf>
    <xf numFmtId="0" fontId="21" fillId="8" borderId="3" xfId="0" applyFont="1" applyFill="1" applyBorder="1" applyAlignment="1">
      <alignment horizontal="left" vertical="center"/>
    </xf>
    <xf numFmtId="0" fontId="31" fillId="0" borderId="8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top" wrapText="1"/>
    </xf>
    <xf numFmtId="3" fontId="35" fillId="9" borderId="9" xfId="0" applyNumberFormat="1" applyFont="1" applyFill="1" applyBorder="1" applyAlignment="1">
      <alignment vertical="center"/>
    </xf>
    <xf numFmtId="1" fontId="0" fillId="0" borderId="0" xfId="0" applyNumberFormat="1"/>
    <xf numFmtId="165" fontId="18" fillId="0" borderId="0" xfId="1" applyNumberFormat="1" applyFont="1" applyFill="1" applyBorder="1" applyAlignment="1">
      <alignment vertical="top"/>
    </xf>
    <xf numFmtId="165" fontId="18" fillId="0" borderId="0" xfId="1" applyNumberFormat="1" applyFont="1" applyFill="1" applyBorder="1" applyAlignment="1">
      <alignment horizontal="left" vertical="top"/>
    </xf>
    <xf numFmtId="166" fontId="0" fillId="0" borderId="0" xfId="0" applyNumberFormat="1" applyFont="1"/>
    <xf numFmtId="3" fontId="0" fillId="0" borderId="0" xfId="0" applyNumberFormat="1" applyFont="1"/>
    <xf numFmtId="0" fontId="19" fillId="11" borderId="6" xfId="0" applyFont="1" applyFill="1" applyBorder="1" applyAlignment="1">
      <alignment horizontal="left" wrapText="1"/>
    </xf>
    <xf numFmtId="3" fontId="18" fillId="0" borderId="0" xfId="0" applyNumberFormat="1" applyFont="1" applyBorder="1" applyAlignment="1">
      <alignment vertical="top" shrinkToFit="1"/>
    </xf>
    <xf numFmtId="1" fontId="18" fillId="0" borderId="0" xfId="0" applyNumberFormat="1" applyFont="1" applyBorder="1" applyAlignment="1">
      <alignment vertical="top" shrinkToFit="1"/>
    </xf>
    <xf numFmtId="3" fontId="18" fillId="0" borderId="9" xfId="0" applyNumberFormat="1" applyFont="1" applyBorder="1" applyAlignment="1">
      <alignment vertical="top" shrinkToFit="1"/>
    </xf>
    <xf numFmtId="3" fontId="18" fillId="0" borderId="0" xfId="0" applyNumberFormat="1" applyFont="1" applyBorder="1" applyAlignment="1">
      <alignment vertical="center" shrinkToFit="1"/>
    </xf>
    <xf numFmtId="0" fontId="30" fillId="10" borderId="0" xfId="0" applyFont="1" applyFill="1" applyBorder="1" applyAlignment="1">
      <alignment horizontal="center" vertical="center" wrapText="1"/>
    </xf>
    <xf numFmtId="0" fontId="30" fillId="11" borderId="6" xfId="0" applyFont="1" applyFill="1" applyBorder="1" applyAlignment="1">
      <alignment horizontal="left" wrapText="1"/>
    </xf>
    <xf numFmtId="0" fontId="30" fillId="11" borderId="8" xfId="0" applyFont="1" applyFill="1" applyBorder="1" applyAlignment="1">
      <alignment horizontal="left" wrapText="1"/>
    </xf>
    <xf numFmtId="3" fontId="37" fillId="0" borderId="0" xfId="0" applyNumberFormat="1" applyFont="1" applyAlignment="1">
      <alignment horizontal="right"/>
    </xf>
    <xf numFmtId="3" fontId="37" fillId="0" borderId="0" xfId="0" applyNumberFormat="1" applyFont="1"/>
    <xf numFmtId="3" fontId="0" fillId="0" borderId="0" xfId="0" applyNumberFormat="1" applyFont="1" applyAlignment="1">
      <alignment horizontal="right"/>
    </xf>
    <xf numFmtId="0" fontId="40" fillId="15" borderId="0" xfId="0" applyFont="1" applyFill="1" applyAlignment="1">
      <alignment horizontal="center" vertical="center" wrapText="1"/>
    </xf>
    <xf numFmtId="3" fontId="27" fillId="13" borderId="0" xfId="0" applyNumberFormat="1" applyFont="1" applyFill="1" applyAlignment="1">
      <alignment horizontal="right" vertical="center"/>
    </xf>
    <xf numFmtId="0" fontId="0" fillId="13" borderId="0" xfId="0" applyFont="1" applyFill="1"/>
    <xf numFmtId="0" fontId="42" fillId="16" borderId="1" xfId="0" applyFont="1" applyFill="1" applyBorder="1" applyAlignment="1">
      <alignment vertical="center"/>
    </xf>
    <xf numFmtId="0" fontId="43" fillId="16" borderId="27" xfId="0" applyFont="1" applyFill="1" applyBorder="1" applyAlignment="1">
      <alignment horizontal="right" vertical="center"/>
    </xf>
    <xf numFmtId="0" fontId="42" fillId="16" borderId="27" xfId="0" applyFont="1" applyFill="1" applyBorder="1" applyAlignment="1">
      <alignment vertical="center"/>
    </xf>
    <xf numFmtId="3" fontId="42" fillId="16" borderId="27" xfId="0" applyNumberFormat="1" applyFont="1" applyFill="1" applyBorder="1" applyAlignment="1">
      <alignment horizontal="right" vertical="center"/>
    </xf>
    <xf numFmtId="0" fontId="0" fillId="0" borderId="29" xfId="0" applyFont="1" applyBorder="1"/>
    <xf numFmtId="0" fontId="44" fillId="0" borderId="2" xfId="0" applyFont="1" applyBorder="1" applyAlignment="1">
      <alignment horizontal="right" vertical="center"/>
    </xf>
    <xf numFmtId="0" fontId="44" fillId="0" borderId="2" xfId="0" applyFont="1" applyBorder="1" applyAlignment="1">
      <alignment vertical="center"/>
    </xf>
    <xf numFmtId="3" fontId="44" fillId="0" borderId="2" xfId="0" applyNumberFormat="1" applyFont="1" applyBorder="1" applyAlignment="1">
      <alignment horizontal="right" vertical="center"/>
    </xf>
    <xf numFmtId="3" fontId="44" fillId="0" borderId="2" xfId="0" applyNumberFormat="1" applyFont="1" applyBorder="1" applyAlignment="1">
      <alignment vertical="center"/>
    </xf>
    <xf numFmtId="0" fontId="0" fillId="0" borderId="30" xfId="0" applyFont="1" applyBorder="1"/>
    <xf numFmtId="3" fontId="0" fillId="0" borderId="30" xfId="0" applyNumberFormat="1" applyFont="1" applyBorder="1" applyAlignment="1">
      <alignment horizontal="right"/>
    </xf>
    <xf numFmtId="3" fontId="0" fillId="0" borderId="31" xfId="0" applyNumberFormat="1" applyFont="1" applyBorder="1"/>
    <xf numFmtId="0" fontId="42" fillId="8" borderId="27" xfId="0" applyFont="1" applyFill="1" applyBorder="1" applyAlignment="1">
      <alignment vertical="center"/>
    </xf>
    <xf numFmtId="3" fontId="42" fillId="8" borderId="2" xfId="0" applyNumberFormat="1" applyFont="1" applyFill="1" applyBorder="1" applyAlignment="1">
      <alignment horizontal="right" vertical="center"/>
    </xf>
    <xf numFmtId="0" fontId="44" fillId="0" borderId="2" xfId="0" applyFont="1" applyBorder="1" applyAlignment="1">
      <alignment vertical="center" wrapText="1"/>
    </xf>
    <xf numFmtId="0" fontId="0" fillId="0" borderId="8" xfId="0" applyFont="1" applyBorder="1"/>
    <xf numFmtId="0" fontId="44" fillId="0" borderId="9" xfId="0" applyFont="1" applyBorder="1" applyAlignment="1">
      <alignment horizontal="right" vertical="center"/>
    </xf>
    <xf numFmtId="0" fontId="44" fillId="0" borderId="9" xfId="0" applyFont="1" applyBorder="1" applyAlignment="1">
      <alignment vertical="center" wrapText="1"/>
    </xf>
    <xf numFmtId="3" fontId="44" fillId="0" borderId="9" xfId="0" applyNumberFormat="1" applyFont="1" applyBorder="1" applyAlignment="1">
      <alignment horizontal="right" vertical="center"/>
    </xf>
    <xf numFmtId="3" fontId="44" fillId="0" borderId="9" xfId="0" applyNumberFormat="1" applyFont="1" applyBorder="1" applyAlignment="1">
      <alignment vertical="center"/>
    </xf>
    <xf numFmtId="0" fontId="0" fillId="0" borderId="0" xfId="0" applyFont="1" applyAlignment="1">
      <alignment wrapText="1"/>
    </xf>
    <xf numFmtId="3" fontId="0" fillId="13" borderId="0" xfId="0" applyNumberFormat="1" applyFont="1" applyFill="1"/>
    <xf numFmtId="0" fontId="0" fillId="0" borderId="33" xfId="0" applyFont="1" applyBorder="1"/>
    <xf numFmtId="3" fontId="0" fillId="0" borderId="30" xfId="0" applyNumberFormat="1" applyFont="1" applyBorder="1"/>
    <xf numFmtId="0" fontId="0" fillId="0" borderId="35" xfId="0" applyFont="1" applyBorder="1"/>
    <xf numFmtId="3" fontId="27" fillId="13" borderId="0" xfId="0" applyNumberFormat="1" applyFont="1" applyFill="1" applyAlignment="1">
      <alignment vertical="center"/>
    </xf>
    <xf numFmtId="3" fontId="42" fillId="16" borderId="27" xfId="0" applyNumberFormat="1" applyFont="1" applyFill="1" applyBorder="1" applyAlignment="1">
      <alignment vertical="center"/>
    </xf>
    <xf numFmtId="3" fontId="44" fillId="0" borderId="0" xfId="0" applyNumberFormat="1" applyFont="1" applyAlignment="1">
      <alignment vertical="center"/>
    </xf>
    <xf numFmtId="3" fontId="42" fillId="16" borderId="30" xfId="0" applyNumberFormat="1" applyFont="1" applyFill="1" applyBorder="1" applyAlignment="1">
      <alignment vertical="center"/>
    </xf>
    <xf numFmtId="0" fontId="44" fillId="0" borderId="34" xfId="0" applyFont="1" applyBorder="1" applyAlignment="1">
      <alignment horizontal="right" vertical="center"/>
    </xf>
    <xf numFmtId="0" fontId="44" fillId="0" borderId="34" xfId="0" applyFont="1" applyBorder="1" applyAlignment="1">
      <alignment vertical="center" wrapText="1"/>
    </xf>
    <xf numFmtId="3" fontId="44" fillId="0" borderId="34" xfId="0" applyNumberFormat="1" applyFont="1" applyBorder="1" applyAlignment="1">
      <alignment vertical="center"/>
    </xf>
    <xf numFmtId="3" fontId="42" fillId="8" borderId="2" xfId="0" applyNumberFormat="1" applyFont="1" applyFill="1" applyBorder="1" applyAlignment="1">
      <alignment vertical="center"/>
    </xf>
    <xf numFmtId="0" fontId="44" fillId="0" borderId="2" xfId="0" applyFont="1" applyBorder="1" applyAlignment="1">
      <alignment horizontal="left" vertical="center" wrapText="1"/>
    </xf>
    <xf numFmtId="3" fontId="45" fillId="8" borderId="2" xfId="0" applyNumberFormat="1" applyFont="1" applyFill="1" applyBorder="1" applyAlignment="1">
      <alignment vertical="center"/>
    </xf>
    <xf numFmtId="0" fontId="44" fillId="0" borderId="9" xfId="0" applyFont="1" applyBorder="1" applyAlignment="1">
      <alignment vertical="center"/>
    </xf>
    <xf numFmtId="0" fontId="44" fillId="0" borderId="34" xfId="0" applyFont="1" applyBorder="1" applyAlignment="1">
      <alignment vertical="center"/>
    </xf>
    <xf numFmtId="3" fontId="40" fillId="15" borderId="0" xfId="0" applyNumberFormat="1" applyFont="1" applyFill="1" applyAlignment="1">
      <alignment horizontal="center" vertical="center" wrapText="1"/>
    </xf>
    <xf numFmtId="3" fontId="42" fillId="16" borderId="2" xfId="0" applyNumberFormat="1" applyFont="1" applyFill="1" applyBorder="1" applyAlignment="1">
      <alignment vertical="center"/>
    </xf>
    <xf numFmtId="0" fontId="0" fillId="0" borderId="0" xfId="0" applyFont="1" applyAlignment="1">
      <alignment horizontal="right"/>
    </xf>
    <xf numFmtId="0" fontId="0" fillId="0" borderId="37" xfId="0" applyFont="1" applyBorder="1"/>
    <xf numFmtId="0" fontId="44" fillId="0" borderId="36" xfId="0" applyFont="1" applyBorder="1" applyAlignment="1">
      <alignment vertical="center" wrapText="1"/>
    </xf>
    <xf numFmtId="0" fontId="44" fillId="0" borderId="36" xfId="0" applyFont="1" applyBorder="1" applyAlignment="1">
      <alignment horizontal="right" vertical="center"/>
    </xf>
    <xf numFmtId="0" fontId="44" fillId="0" borderId="36" xfId="0" applyFont="1" applyBorder="1" applyAlignment="1">
      <alignment vertical="center"/>
    </xf>
    <xf numFmtId="3" fontId="44" fillId="0" borderId="36" xfId="0" applyNumberFormat="1" applyFont="1" applyBorder="1" applyAlignment="1">
      <alignment vertical="center"/>
    </xf>
    <xf numFmtId="0" fontId="42" fillId="8" borderId="27" xfId="0" applyFont="1" applyFill="1" applyBorder="1" applyAlignment="1">
      <alignment vertical="center" wrapText="1"/>
    </xf>
    <xf numFmtId="0" fontId="0" fillId="0" borderId="0" xfId="0" applyFont="1" applyAlignment="1">
      <alignment vertical="top" wrapText="1"/>
    </xf>
    <xf numFmtId="0" fontId="0" fillId="0" borderId="39" xfId="0" applyFont="1" applyBorder="1"/>
    <xf numFmtId="4" fontId="0" fillId="0" borderId="30" xfId="0" applyNumberFormat="1" applyFont="1" applyBorder="1"/>
    <xf numFmtId="0" fontId="0" fillId="0" borderId="41" xfId="0" applyFont="1" applyBorder="1"/>
    <xf numFmtId="0" fontId="45" fillId="16" borderId="38" xfId="0" applyFont="1" applyFill="1" applyBorder="1" applyAlignment="1">
      <alignment vertical="center"/>
    </xf>
    <xf numFmtId="0" fontId="43" fillId="16" borderId="30" xfId="0" applyFont="1" applyFill="1" applyBorder="1" applyAlignment="1">
      <alignment vertical="center"/>
    </xf>
    <xf numFmtId="0" fontId="44" fillId="0" borderId="40" xfId="0" applyFont="1" applyBorder="1" applyAlignment="1">
      <alignment vertical="center"/>
    </xf>
    <xf numFmtId="3" fontId="44" fillId="0" borderId="40" xfId="0" applyNumberFormat="1" applyFont="1" applyBorder="1" applyAlignment="1">
      <alignment vertical="center"/>
    </xf>
    <xf numFmtId="0" fontId="44" fillId="0" borderId="32" xfId="0" applyFont="1" applyBorder="1" applyAlignment="1">
      <alignment vertical="center"/>
    </xf>
    <xf numFmtId="3" fontId="44" fillId="0" borderId="32" xfId="0" applyNumberFormat="1" applyFont="1" applyBorder="1" applyAlignment="1">
      <alignment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vertical="center" wrapText="1"/>
    </xf>
    <xf numFmtId="0" fontId="0" fillId="0" borderId="1" xfId="0" applyFont="1" applyBorder="1"/>
    <xf numFmtId="0" fontId="43" fillId="16" borderId="27" xfId="0" applyFont="1" applyFill="1" applyBorder="1" applyAlignment="1">
      <alignment vertical="center"/>
    </xf>
    <xf numFmtId="0" fontId="45" fillId="16" borderId="1" xfId="0" applyFont="1" applyFill="1" applyBorder="1" applyAlignment="1">
      <alignment vertical="center"/>
    </xf>
    <xf numFmtId="0" fontId="43" fillId="16" borderId="2" xfId="0" applyFont="1" applyFill="1" applyBorder="1" applyAlignment="1">
      <alignment vertical="center"/>
    </xf>
    <xf numFmtId="3" fontId="42" fillId="8" borderId="27" xfId="0" applyNumberFormat="1" applyFont="1" applyFill="1" applyBorder="1" applyAlignment="1">
      <alignment vertical="center"/>
    </xf>
    <xf numFmtId="3" fontId="47" fillId="0" borderId="0" xfId="0" applyNumberFormat="1" applyFont="1" applyAlignment="1">
      <alignment horizontal="center"/>
    </xf>
    <xf numFmtId="0" fontId="25" fillId="0" borderId="0" xfId="0" applyFont="1"/>
    <xf numFmtId="0" fontId="48" fillId="15" borderId="0" xfId="0" applyFont="1" applyFill="1" applyBorder="1" applyAlignment="1">
      <alignment horizontal="center" vertical="center" wrapText="1"/>
    </xf>
    <xf numFmtId="3" fontId="29" fillId="13" borderId="0" xfId="0" applyNumberFormat="1" applyFont="1" applyFill="1" applyAlignment="1">
      <alignment vertical="center"/>
    </xf>
    <xf numFmtId="0" fontId="22" fillId="16" borderId="27" xfId="0" applyFont="1" applyFill="1" applyBorder="1" applyAlignment="1">
      <alignment vertical="center"/>
    </xf>
    <xf numFmtId="0" fontId="25" fillId="0" borderId="6" xfId="0" applyFont="1" applyBorder="1"/>
    <xf numFmtId="0" fontId="25" fillId="0" borderId="0" xfId="0" applyFont="1" applyBorder="1" applyAlignment="1">
      <alignment horizontal="left" vertical="top" wrapText="1" indent="1"/>
    </xf>
    <xf numFmtId="3" fontId="18" fillId="0" borderId="0" xfId="0" applyNumberFormat="1" applyFont="1" applyBorder="1" applyAlignment="1">
      <alignment horizontal="right" vertical="top" shrinkToFit="1"/>
    </xf>
    <xf numFmtId="0" fontId="19" fillId="0" borderId="0" xfId="0" applyFont="1" applyBorder="1" applyAlignment="1">
      <alignment horizontal="left" vertical="top" wrapText="1" indent="1"/>
    </xf>
    <xf numFmtId="0" fontId="25" fillId="0" borderId="8" xfId="0" applyFont="1" applyBorder="1"/>
    <xf numFmtId="1" fontId="18" fillId="0" borderId="9" xfId="0" applyNumberFormat="1" applyFont="1" applyBorder="1" applyAlignment="1">
      <alignment vertical="top" shrinkToFit="1"/>
    </xf>
    <xf numFmtId="0" fontId="19" fillId="0" borderId="9" xfId="0" applyFont="1" applyBorder="1" applyAlignment="1">
      <alignment horizontal="left" vertical="top" wrapText="1" indent="1"/>
    </xf>
    <xf numFmtId="3" fontId="18" fillId="0" borderId="9" xfId="0" applyNumberFormat="1" applyFont="1" applyBorder="1" applyAlignment="1">
      <alignment horizontal="right" vertical="top" shrinkToFit="1"/>
    </xf>
    <xf numFmtId="0" fontId="40" fillId="15" borderId="0" xfId="0" applyFont="1" applyFill="1" applyBorder="1" applyAlignment="1">
      <alignment horizontal="center" vertical="center" wrapText="1"/>
    </xf>
    <xf numFmtId="3" fontId="27" fillId="13" borderId="0" xfId="0" applyNumberFormat="1" applyFont="1" applyFill="1" applyBorder="1" applyAlignment="1">
      <alignment vertical="center"/>
    </xf>
    <xf numFmtId="0" fontId="25" fillId="0" borderId="9" xfId="0" applyFont="1" applyBorder="1" applyAlignment="1">
      <alignment horizontal="left" vertical="top" wrapText="1" indent="1"/>
    </xf>
    <xf numFmtId="3" fontId="13" fillId="13" borderId="0" xfId="0" applyNumberFormat="1" applyFont="1" applyFill="1" applyAlignment="1">
      <alignment vertical="center"/>
    </xf>
    <xf numFmtId="0" fontId="51" fillId="0" borderId="9" xfId="0" applyFont="1" applyBorder="1" applyAlignment="1">
      <alignment vertical="center" wrapText="1"/>
    </xf>
    <xf numFmtId="3" fontId="0" fillId="0" borderId="30" xfId="2" applyNumberFormat="1" applyFont="1" applyBorder="1"/>
    <xf numFmtId="3" fontId="0" fillId="0" borderId="29" xfId="0" applyNumberFormat="1" applyFont="1" applyBorder="1"/>
    <xf numFmtId="3" fontId="0" fillId="0" borderId="33" xfId="0" applyNumberFormat="1" applyFont="1" applyBorder="1"/>
    <xf numFmtId="3" fontId="0" fillId="0" borderId="39" xfId="0" applyNumberFormat="1" applyFont="1" applyBorder="1"/>
    <xf numFmtId="3" fontId="0" fillId="0" borderId="41" xfId="0" applyNumberFormat="1" applyFont="1" applyBorder="1"/>
    <xf numFmtId="3" fontId="0" fillId="0" borderId="35" xfId="0" applyNumberFormat="1" applyFont="1" applyBorder="1"/>
    <xf numFmtId="3" fontId="0" fillId="0" borderId="0" xfId="0" applyNumberFormat="1" applyFont="1" applyAlignment="1">
      <alignment wrapText="1"/>
    </xf>
    <xf numFmtId="3" fontId="13" fillId="13" borderId="0" xfId="2" applyNumberFormat="1" applyFont="1" applyFill="1" applyBorder="1" applyAlignment="1">
      <alignment vertical="center"/>
    </xf>
    <xf numFmtId="3" fontId="44" fillId="0" borderId="2" xfId="0" applyNumberFormat="1" applyFont="1" applyBorder="1" applyAlignment="1">
      <alignment vertical="center" wrapText="1"/>
    </xf>
    <xf numFmtId="3" fontId="44" fillId="0" borderId="2" xfId="2" applyNumberFormat="1" applyFont="1" applyBorder="1" applyAlignment="1">
      <alignment vertical="center"/>
    </xf>
    <xf numFmtId="3" fontId="42" fillId="16" borderId="29" xfId="0" applyNumberFormat="1" applyFont="1" applyFill="1" applyBorder="1" applyAlignment="1">
      <alignment vertical="center"/>
    </xf>
    <xf numFmtId="3" fontId="42" fillId="16" borderId="44" xfId="0" applyNumberFormat="1" applyFont="1" applyFill="1" applyBorder="1" applyAlignment="1">
      <alignment vertical="center"/>
    </xf>
    <xf numFmtId="3" fontId="51" fillId="0" borderId="2" xfId="0" applyNumberFormat="1" applyFont="1" applyBorder="1" applyAlignment="1">
      <alignment horizontal="right" vertical="center"/>
    </xf>
    <xf numFmtId="3" fontId="51" fillId="0" borderId="34" xfId="0" applyNumberFormat="1" applyFont="1" applyBorder="1" applyAlignment="1">
      <alignment horizontal="right" vertical="center"/>
    </xf>
    <xf numFmtId="3" fontId="44" fillId="0" borderId="34" xfId="2" applyNumberFormat="1" applyFont="1" applyBorder="1" applyAlignment="1">
      <alignment vertical="center"/>
    </xf>
    <xf numFmtId="3" fontId="42" fillId="8" borderId="2" xfId="2" applyNumberFormat="1" applyFont="1" applyFill="1" applyBorder="1" applyAlignment="1">
      <alignment vertical="center"/>
    </xf>
    <xf numFmtId="3" fontId="42" fillId="8" borderId="27" xfId="0" applyNumberFormat="1" applyFont="1" applyFill="1" applyBorder="1" applyAlignment="1">
      <alignment vertical="center" wrapText="1"/>
    </xf>
    <xf numFmtId="3" fontId="45" fillId="8" borderId="0" xfId="0" applyNumberFormat="1" applyFont="1" applyFill="1" applyAlignment="1">
      <alignment vertical="center"/>
    </xf>
    <xf numFmtId="3" fontId="44" fillId="0" borderId="9" xfId="2" applyNumberFormat="1" applyFont="1" applyBorder="1" applyAlignment="1">
      <alignment vertical="center"/>
    </xf>
    <xf numFmtId="3" fontId="40" fillId="15" borderId="0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wrapText="1"/>
    </xf>
    <xf numFmtId="3" fontId="45" fillId="8" borderId="29" xfId="0" applyNumberFormat="1" applyFont="1" applyFill="1" applyBorder="1" applyAlignment="1">
      <alignment horizontal="center" vertical="center"/>
    </xf>
    <xf numFmtId="3" fontId="45" fillId="8" borderId="32" xfId="0" applyNumberFormat="1" applyFont="1" applyFill="1" applyBorder="1" applyAlignment="1">
      <alignment horizontal="center" vertical="center"/>
    </xf>
    <xf numFmtId="0" fontId="0" fillId="0" borderId="6" xfId="0" applyFont="1" applyBorder="1"/>
    <xf numFmtId="0" fontId="0" fillId="0" borderId="6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44" fillId="0" borderId="0" xfId="0" applyFont="1" applyAlignment="1">
      <alignment horizontal="right" vertical="center"/>
    </xf>
    <xf numFmtId="0" fontId="0" fillId="0" borderId="50" xfId="0" applyFont="1" applyBorder="1"/>
    <xf numFmtId="3" fontId="0" fillId="0" borderId="51" xfId="0" applyNumberFormat="1" applyFont="1" applyBorder="1"/>
    <xf numFmtId="3" fontId="0" fillId="0" borderId="52" xfId="0" applyNumberFormat="1" applyFont="1" applyBorder="1"/>
    <xf numFmtId="0" fontId="13" fillId="17" borderId="39" xfId="0" applyFont="1" applyFill="1" applyBorder="1"/>
    <xf numFmtId="0" fontId="13" fillId="17" borderId="44" xfId="0" applyFont="1" applyFill="1" applyBorder="1"/>
    <xf numFmtId="0" fontId="13" fillId="17" borderId="40" xfId="0" applyFont="1" applyFill="1" applyBorder="1"/>
    <xf numFmtId="0" fontId="13" fillId="17" borderId="39" xfId="0" applyFont="1" applyFill="1" applyBorder="1" applyAlignment="1">
      <alignment horizontal="left"/>
    </xf>
    <xf numFmtId="0" fontId="13" fillId="17" borderId="44" xfId="0" applyFont="1" applyFill="1" applyBorder="1" applyAlignment="1">
      <alignment horizontal="left"/>
    </xf>
    <xf numFmtId="0" fontId="13" fillId="18" borderId="40" xfId="0" applyFont="1" applyFill="1" applyBorder="1" applyAlignment="1">
      <alignment horizontal="left"/>
    </xf>
    <xf numFmtId="3" fontId="54" fillId="17" borderId="40" xfId="0" applyNumberFormat="1" applyFont="1" applyFill="1" applyBorder="1"/>
    <xf numFmtId="3" fontId="54" fillId="17" borderId="44" xfId="0" applyNumberFormat="1" applyFont="1" applyFill="1" applyBorder="1"/>
    <xf numFmtId="3" fontId="54" fillId="18" borderId="40" xfId="0" applyNumberFormat="1" applyFont="1" applyFill="1" applyBorder="1"/>
    <xf numFmtId="3" fontId="55" fillId="0" borderId="51" xfId="0" applyNumberFormat="1" applyFont="1" applyBorder="1"/>
    <xf numFmtId="3" fontId="55" fillId="0" borderId="52" xfId="0" applyNumberFormat="1" applyFont="1" applyBorder="1"/>
    <xf numFmtId="0" fontId="44" fillId="0" borderId="53" xfId="0" applyFont="1" applyBorder="1" applyAlignment="1">
      <alignment vertical="center"/>
    </xf>
    <xf numFmtId="3" fontId="44" fillId="0" borderId="53" xfId="0" applyNumberFormat="1" applyFont="1" applyBorder="1" applyAlignment="1">
      <alignment vertical="center"/>
    </xf>
    <xf numFmtId="166" fontId="45" fillId="8" borderId="2" xfId="1" applyNumberFormat="1" applyFont="1" applyFill="1" applyBorder="1" applyAlignment="1">
      <alignment vertical="center"/>
    </xf>
    <xf numFmtId="1" fontId="44" fillId="0" borderId="2" xfId="0" applyNumberFormat="1" applyFont="1" applyBorder="1" applyAlignment="1">
      <alignment vertical="center"/>
    </xf>
    <xf numFmtId="0" fontId="44" fillId="0" borderId="2" xfId="0" applyFont="1" applyBorder="1" applyAlignment="1">
      <alignment horizontal="center" vertical="center"/>
    </xf>
    <xf numFmtId="166" fontId="44" fillId="0" borderId="2" xfId="1" applyNumberFormat="1" applyFont="1" applyBorder="1" applyAlignment="1">
      <alignment vertical="center"/>
    </xf>
    <xf numFmtId="0" fontId="44" fillId="0" borderId="53" xfId="0" applyFont="1" applyBorder="1" applyAlignment="1">
      <alignment horizontal="center" vertical="center"/>
    </xf>
    <xf numFmtId="0" fontId="44" fillId="0" borderId="53" xfId="0" applyFont="1" applyBorder="1" applyAlignment="1">
      <alignment vertical="center" wrapText="1"/>
    </xf>
    <xf numFmtId="3" fontId="36" fillId="19" borderId="0" xfId="0" applyNumberFormat="1" applyFont="1" applyFill="1"/>
    <xf numFmtId="0" fontId="0" fillId="0" borderId="40" xfId="0" applyFont="1" applyBorder="1"/>
    <xf numFmtId="3" fontId="0" fillId="0" borderId="40" xfId="0" applyNumberFormat="1" applyFont="1" applyBorder="1"/>
    <xf numFmtId="0" fontId="0" fillId="0" borderId="55" xfId="0" applyFont="1" applyBorder="1"/>
    <xf numFmtId="0" fontId="45" fillId="16" borderId="39" xfId="0" applyFont="1" applyFill="1" applyBorder="1" applyAlignment="1">
      <alignment vertical="center"/>
    </xf>
    <xf numFmtId="0" fontId="43" fillId="16" borderId="40" xfId="0" applyFont="1" applyFill="1" applyBorder="1" applyAlignment="1">
      <alignment vertical="center"/>
    </xf>
    <xf numFmtId="3" fontId="42" fillId="16" borderId="40" xfId="0" applyNumberFormat="1" applyFont="1" applyFill="1" applyBorder="1" applyAlignment="1">
      <alignment vertical="center"/>
    </xf>
    <xf numFmtId="0" fontId="44" fillId="0" borderId="40" xfId="0" applyFont="1" applyBorder="1" applyAlignment="1">
      <alignment vertical="center" wrapText="1"/>
    </xf>
    <xf numFmtId="0" fontId="44" fillId="0" borderId="40" xfId="0" applyFont="1" applyBorder="1" applyAlignment="1">
      <alignment horizontal="right" vertical="center"/>
    </xf>
    <xf numFmtId="3" fontId="42" fillId="0" borderId="27" xfId="0" applyNumberFormat="1" applyFont="1" applyBorder="1" applyAlignment="1">
      <alignment vertical="center"/>
    </xf>
    <xf numFmtId="0" fontId="42" fillId="8" borderId="40" xfId="0" applyFont="1" applyFill="1" applyBorder="1" applyAlignment="1">
      <alignment vertical="center"/>
    </xf>
    <xf numFmtId="4" fontId="42" fillId="8" borderId="40" xfId="0" applyNumberFormat="1" applyFont="1" applyFill="1" applyBorder="1" applyAlignment="1">
      <alignment vertical="center"/>
    </xf>
    <xf numFmtId="3" fontId="42" fillId="8" borderId="40" xfId="0" applyNumberFormat="1" applyFont="1" applyFill="1" applyBorder="1" applyAlignment="1">
      <alignment vertical="center"/>
    </xf>
    <xf numFmtId="3" fontId="44" fillId="0" borderId="54" xfId="0" applyNumberFormat="1" applyFont="1" applyBorder="1" applyAlignment="1">
      <alignment vertical="center"/>
    </xf>
    <xf numFmtId="0" fontId="44" fillId="0" borderId="56" xfId="0" applyFont="1" applyBorder="1" applyAlignment="1">
      <alignment vertical="center"/>
    </xf>
    <xf numFmtId="0" fontId="44" fillId="0" borderId="56" xfId="0" applyFont="1" applyBorder="1" applyAlignment="1">
      <alignment vertical="center" wrapText="1"/>
    </xf>
    <xf numFmtId="3" fontId="44" fillId="0" borderId="56" xfId="0" applyNumberFormat="1" applyFont="1" applyBorder="1" applyAlignment="1">
      <alignment vertical="center"/>
    </xf>
    <xf numFmtId="0" fontId="0" fillId="0" borderId="57" xfId="0" applyFont="1" applyBorder="1"/>
    <xf numFmtId="0" fontId="0" fillId="0" borderId="60" xfId="0" applyFont="1" applyBorder="1"/>
    <xf numFmtId="3" fontId="0" fillId="0" borderId="60" xfId="0" applyNumberFormat="1" applyFont="1" applyBorder="1"/>
    <xf numFmtId="166" fontId="44" fillId="0" borderId="40" xfId="1" applyNumberFormat="1" applyFont="1" applyBorder="1" applyAlignment="1">
      <alignment vertical="center"/>
    </xf>
    <xf numFmtId="0" fontId="44" fillId="0" borderId="58" xfId="0" applyFont="1" applyBorder="1" applyAlignment="1">
      <alignment vertical="center"/>
    </xf>
    <xf numFmtId="0" fontId="44" fillId="0" borderId="58" xfId="0" applyFont="1" applyBorder="1" applyAlignment="1">
      <alignment vertical="center" wrapText="1"/>
    </xf>
    <xf numFmtId="3" fontId="44" fillId="0" borderId="58" xfId="0" applyNumberFormat="1" applyFont="1" applyBorder="1" applyAlignment="1">
      <alignment vertical="center"/>
    </xf>
    <xf numFmtId="0" fontId="44" fillId="0" borderId="30" xfId="0" applyFont="1" applyBorder="1" applyAlignment="1">
      <alignment vertical="center"/>
    </xf>
    <xf numFmtId="0" fontId="44" fillId="0" borderId="30" xfId="0" applyFont="1" applyBorder="1" applyAlignment="1">
      <alignment vertical="center" wrapText="1"/>
    </xf>
    <xf numFmtId="3" fontId="44" fillId="0" borderId="30" xfId="0" applyNumberFormat="1" applyFont="1" applyBorder="1" applyAlignment="1">
      <alignment vertical="center"/>
    </xf>
    <xf numFmtId="164" fontId="42" fillId="0" borderId="40" xfId="2" applyNumberFormat="1" applyFont="1" applyFill="1" applyBorder="1" applyAlignment="1">
      <alignment horizontal="center" vertical="center"/>
    </xf>
    <xf numFmtId="0" fontId="0" fillId="0" borderId="61" xfId="0" applyFont="1" applyBorder="1"/>
    <xf numFmtId="0" fontId="44" fillId="0" borderId="62" xfId="0" applyFont="1" applyBorder="1" applyAlignment="1">
      <alignment vertical="center"/>
    </xf>
    <xf numFmtId="0" fontId="44" fillId="0" borderId="62" xfId="0" applyFont="1" applyBorder="1" applyAlignment="1">
      <alignment vertical="center" wrapText="1"/>
    </xf>
    <xf numFmtId="3" fontId="44" fillId="0" borderId="62" xfId="0" applyNumberFormat="1" applyFont="1" applyBorder="1" applyAlignment="1">
      <alignment vertical="center"/>
    </xf>
    <xf numFmtId="0" fontId="44" fillId="0" borderId="63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3" fillId="20" borderId="0" xfId="0" applyFont="1" applyFill="1" applyAlignment="1">
      <alignment vertical="center" wrapText="1"/>
    </xf>
    <xf numFmtId="3" fontId="37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3" fontId="27" fillId="13" borderId="2" xfId="0" applyNumberFormat="1" applyFont="1" applyFill="1" applyBorder="1" applyAlignment="1">
      <alignment vertical="center"/>
    </xf>
    <xf numFmtId="3" fontId="27" fillId="13" borderId="2" xfId="0" applyNumberFormat="1" applyFont="1" applyFill="1" applyBorder="1" applyAlignment="1">
      <alignment horizontal="right" vertical="center"/>
    </xf>
    <xf numFmtId="164" fontId="27" fillId="13" borderId="2" xfId="2" applyNumberFormat="1" applyFont="1" applyFill="1" applyBorder="1" applyAlignment="1">
      <alignment horizontal="center" vertical="center"/>
    </xf>
    <xf numFmtId="3" fontId="42" fillId="16" borderId="30" xfId="0" applyNumberFormat="1" applyFont="1" applyFill="1" applyBorder="1" applyAlignment="1">
      <alignment horizontal="right" vertical="center"/>
    </xf>
    <xf numFmtId="3" fontId="44" fillId="0" borderId="40" xfId="0" applyNumberFormat="1" applyFont="1" applyBorder="1" applyAlignment="1">
      <alignment horizontal="right" vertical="center"/>
    </xf>
    <xf numFmtId="166" fontId="44" fillId="0" borderId="53" xfId="1" applyNumberFormat="1" applyFont="1" applyBorder="1" applyAlignment="1">
      <alignment vertical="center"/>
    </xf>
    <xf numFmtId="166" fontId="44" fillId="0" borderId="53" xfId="1" applyNumberFormat="1" applyFont="1" applyBorder="1" applyAlignment="1">
      <alignment horizontal="right" vertical="center"/>
    </xf>
    <xf numFmtId="0" fontId="0" fillId="0" borderId="30" xfId="0" applyFont="1" applyBorder="1" applyAlignment="1">
      <alignment vertical="center" wrapText="1"/>
    </xf>
    <xf numFmtId="3" fontId="0" fillId="0" borderId="30" xfId="0" applyNumberFormat="1" applyFont="1" applyBorder="1" applyAlignment="1">
      <alignment vertical="center" wrapText="1"/>
    </xf>
    <xf numFmtId="3" fontId="0" fillId="0" borderId="0" xfId="0" applyNumberFormat="1" applyFont="1" applyAlignment="1">
      <alignment vertical="center" wrapText="1"/>
    </xf>
    <xf numFmtId="3" fontId="27" fillId="13" borderId="28" xfId="0" applyNumberFormat="1" applyFont="1" applyFill="1" applyBorder="1" applyAlignment="1">
      <alignment vertical="center"/>
    </xf>
    <xf numFmtId="167" fontId="13" fillId="0" borderId="0" xfId="0" applyNumberFormat="1" applyFont="1" applyAlignment="1">
      <alignment vertical="center" wrapText="1"/>
    </xf>
    <xf numFmtId="166" fontId="42" fillId="16" borderId="40" xfId="1" applyNumberFormat="1" applyFont="1" applyFill="1" applyBorder="1" applyAlignment="1">
      <alignment vertical="center"/>
    </xf>
    <xf numFmtId="0" fontId="0" fillId="0" borderId="68" xfId="0" applyFont="1" applyBorder="1" applyAlignment="1">
      <alignment vertical="center" wrapText="1"/>
    </xf>
    <xf numFmtId="3" fontId="0" fillId="0" borderId="68" xfId="0" applyNumberFormat="1" applyFont="1" applyBorder="1" applyAlignment="1">
      <alignment vertical="center" wrapText="1"/>
    </xf>
    <xf numFmtId="166" fontId="42" fillId="8" borderId="2" xfId="1" applyNumberFormat="1" applyFont="1" applyFill="1" applyBorder="1" applyAlignment="1">
      <alignment vertical="center"/>
    </xf>
    <xf numFmtId="167" fontId="0" fillId="0" borderId="0" xfId="0" applyNumberFormat="1" applyFont="1"/>
    <xf numFmtId="167" fontId="0" fillId="0" borderId="0" xfId="0" applyNumberFormat="1" applyFont="1" applyAlignment="1">
      <alignment vertical="center" wrapText="1"/>
    </xf>
    <xf numFmtId="166" fontId="42" fillId="16" borderId="27" xfId="1" applyNumberFormat="1" applyFont="1" applyFill="1" applyBorder="1" applyAlignment="1">
      <alignment vertical="center"/>
    </xf>
    <xf numFmtId="0" fontId="43" fillId="16" borderId="2" xfId="0" applyFont="1" applyFill="1" applyBorder="1" applyAlignment="1">
      <alignment vertical="center" wrapText="1"/>
    </xf>
    <xf numFmtId="0" fontId="0" fillId="13" borderId="30" xfId="0" applyFont="1" applyFill="1" applyBorder="1" applyAlignment="1">
      <alignment vertical="center" wrapText="1"/>
    </xf>
    <xf numFmtId="3" fontId="0" fillId="13" borderId="30" xfId="0" applyNumberFormat="1" applyFont="1" applyFill="1" applyBorder="1" applyAlignment="1">
      <alignment vertical="center" wrapText="1"/>
    </xf>
    <xf numFmtId="3" fontId="27" fillId="8" borderId="27" xfId="2" applyNumberFormat="1" applyFont="1" applyFill="1" applyBorder="1" applyAlignment="1">
      <alignment horizontal="right" vertical="center"/>
    </xf>
    <xf numFmtId="166" fontId="44" fillId="0" borderId="9" xfId="1" applyNumberFormat="1" applyFont="1" applyBorder="1" applyAlignment="1">
      <alignment vertical="center"/>
    </xf>
    <xf numFmtId="166" fontId="0" fillId="0" borderId="30" xfId="1" applyNumberFormat="1" applyFont="1" applyBorder="1" applyAlignment="1">
      <alignment vertical="center" wrapText="1"/>
    </xf>
    <xf numFmtId="0" fontId="44" fillId="0" borderId="53" xfId="0" applyFont="1" applyBorder="1" applyAlignment="1">
      <alignment horizontal="right" vertical="center"/>
    </xf>
    <xf numFmtId="0" fontId="43" fillId="16" borderId="40" xfId="0" applyFont="1" applyFill="1" applyBorder="1" applyAlignment="1">
      <alignment vertical="center" wrapText="1"/>
    </xf>
    <xf numFmtId="0" fontId="0" fillId="0" borderId="40" xfId="0" applyFont="1" applyBorder="1" applyAlignment="1">
      <alignment vertical="center" wrapText="1"/>
    </xf>
    <xf numFmtId="3" fontId="0" fillId="0" borderId="40" xfId="0" applyNumberFormat="1" applyFont="1" applyBorder="1" applyAlignment="1">
      <alignment vertical="center" wrapText="1"/>
    </xf>
    <xf numFmtId="0" fontId="42" fillId="8" borderId="71" xfId="0" applyFont="1" applyFill="1" applyBorder="1" applyAlignment="1">
      <alignment vertical="center"/>
    </xf>
    <xf numFmtId="3" fontId="42" fillId="8" borderId="71" xfId="0" applyNumberFormat="1" applyFont="1" applyFill="1" applyBorder="1" applyAlignment="1">
      <alignment vertical="center"/>
    </xf>
    <xf numFmtId="0" fontId="0" fillId="0" borderId="72" xfId="0" applyFont="1" applyBorder="1"/>
    <xf numFmtId="3" fontId="40" fillId="15" borderId="4" xfId="0" applyNumberFormat="1" applyFont="1" applyFill="1" applyBorder="1" applyAlignment="1">
      <alignment horizontal="center" vertical="center" wrapText="1"/>
    </xf>
    <xf numFmtId="166" fontId="44" fillId="0" borderId="53" xfId="1" applyNumberFormat="1" applyFont="1" applyBorder="1" applyAlignment="1">
      <alignment vertical="center" wrapText="1"/>
    </xf>
    <xf numFmtId="165" fontId="0" fillId="0" borderId="0" xfId="1" applyNumberFormat="1" applyFont="1"/>
    <xf numFmtId="0" fontId="18" fillId="0" borderId="0" xfId="0" applyFont="1" applyFill="1" applyBorder="1" applyAlignment="1">
      <alignment horizontal="left" vertical="top"/>
    </xf>
    <xf numFmtId="165" fontId="0" fillId="0" borderId="0" xfId="0" applyNumberFormat="1"/>
    <xf numFmtId="3" fontId="44" fillId="0" borderId="54" xfId="0" applyNumberFormat="1" applyFont="1" applyFill="1" applyBorder="1" applyAlignment="1">
      <alignment vertical="center"/>
    </xf>
    <xf numFmtId="3" fontId="44" fillId="0" borderId="0" xfId="0" applyNumberFormat="1" applyFont="1" applyFill="1" applyBorder="1" applyAlignment="1">
      <alignment vertical="center"/>
    </xf>
    <xf numFmtId="9" fontId="0" fillId="0" borderId="0" xfId="2" applyFont="1" applyFill="1" applyBorder="1" applyAlignment="1">
      <alignment horizontal="left" vertical="top"/>
    </xf>
    <xf numFmtId="164" fontId="15" fillId="12" borderId="0" xfId="2" applyNumberFormat="1" applyFont="1" applyFill="1" applyBorder="1"/>
    <xf numFmtId="164" fontId="0" fillId="0" borderId="0" xfId="2" applyNumberFormat="1" applyFont="1"/>
    <xf numFmtId="3" fontId="0" fillId="0" borderId="0" xfId="0" applyNumberFormat="1"/>
    <xf numFmtId="164" fontId="0" fillId="0" borderId="0" xfId="0" applyNumberFormat="1" applyFont="1"/>
    <xf numFmtId="165" fontId="0" fillId="0" borderId="0" xfId="0" applyNumberFormat="1" applyFont="1"/>
    <xf numFmtId="165" fontId="0" fillId="0" borderId="0" xfId="1" applyNumberFormat="1" applyFont="1" applyFill="1" applyBorder="1" applyAlignment="1">
      <alignment horizontal="left" vertical="top"/>
    </xf>
    <xf numFmtId="0" fontId="28" fillId="10" borderId="16" xfId="0" applyFont="1" applyFill="1" applyBorder="1" applyAlignment="1">
      <alignment horizontal="center" vertical="center" wrapText="1"/>
    </xf>
    <xf numFmtId="0" fontId="28" fillId="10" borderId="15" xfId="0" applyFont="1" applyFill="1" applyBorder="1" applyAlignment="1">
      <alignment horizontal="center" vertical="center" wrapText="1"/>
    </xf>
    <xf numFmtId="0" fontId="20" fillId="9" borderId="8" xfId="0" applyFont="1" applyFill="1" applyBorder="1" applyAlignment="1">
      <alignment horizontal="left"/>
    </xf>
    <xf numFmtId="0" fontId="20" fillId="9" borderId="9" xfId="0" applyFont="1" applyFill="1" applyBorder="1" applyAlignment="1">
      <alignment horizontal="left"/>
    </xf>
    <xf numFmtId="0" fontId="21" fillId="8" borderId="11" xfId="0" applyFont="1" applyFill="1" applyBorder="1" applyAlignment="1">
      <alignment horizontal="left" vertical="center" wrapText="1"/>
    </xf>
    <xf numFmtId="0" fontId="21" fillId="8" borderId="12" xfId="0" applyFont="1" applyFill="1" applyBorder="1" applyAlignment="1">
      <alignment horizontal="left" vertical="center" wrapText="1"/>
    </xf>
    <xf numFmtId="0" fontId="21" fillId="8" borderId="14" xfId="0" applyFont="1" applyFill="1" applyBorder="1" applyAlignment="1">
      <alignment horizontal="left" vertical="center" wrapText="1"/>
    </xf>
    <xf numFmtId="0" fontId="21" fillId="8" borderId="13" xfId="0" applyFont="1" applyFill="1" applyBorder="1" applyAlignment="1">
      <alignment horizontal="left" vertical="center" wrapText="1"/>
    </xf>
    <xf numFmtId="0" fontId="14" fillId="8" borderId="11" xfId="0" applyFont="1" applyFill="1" applyBorder="1" applyAlignment="1">
      <alignment horizontal="left" vertical="center" wrapText="1"/>
    </xf>
    <xf numFmtId="0" fontId="14" fillId="8" borderId="12" xfId="0" applyFont="1" applyFill="1" applyBorder="1" applyAlignment="1">
      <alignment horizontal="left" vertical="center" wrapText="1"/>
    </xf>
    <xf numFmtId="0" fontId="14" fillId="8" borderId="14" xfId="0" applyFont="1" applyFill="1" applyBorder="1" applyAlignment="1">
      <alignment horizontal="left" vertical="center" wrapText="1"/>
    </xf>
    <xf numFmtId="0" fontId="14" fillId="8" borderId="13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25" fillId="8" borderId="22" xfId="0" applyFont="1" applyFill="1" applyBorder="1" applyAlignment="1">
      <alignment horizontal="center" vertical="center"/>
    </xf>
    <xf numFmtId="0" fontId="30" fillId="8" borderId="11" xfId="0" applyFont="1" applyFill="1" applyBorder="1" applyAlignment="1">
      <alignment horizontal="left" vertical="center" wrapText="1"/>
    </xf>
    <xf numFmtId="0" fontId="30" fillId="8" borderId="12" xfId="0" applyFont="1" applyFill="1" applyBorder="1" applyAlignment="1">
      <alignment horizontal="left" vertical="center" wrapText="1"/>
    </xf>
    <xf numFmtId="0" fontId="30" fillId="8" borderId="23" xfId="0" applyFont="1" applyFill="1" applyBorder="1" applyAlignment="1">
      <alignment horizontal="left" vertical="center" wrapText="1"/>
    </xf>
    <xf numFmtId="0" fontId="30" fillId="8" borderId="13" xfId="0" applyFont="1" applyFill="1" applyBorder="1" applyAlignment="1">
      <alignment horizontal="left" vertical="center" wrapText="1"/>
    </xf>
    <xf numFmtId="0" fontId="22" fillId="8" borderId="3" xfId="0" applyFont="1" applyFill="1" applyBorder="1" applyAlignment="1">
      <alignment horizontal="left" vertical="center" wrapText="1"/>
    </xf>
    <xf numFmtId="0" fontId="22" fillId="8" borderId="4" xfId="0" applyFont="1" applyFill="1" applyBorder="1" applyAlignment="1">
      <alignment horizontal="left" vertical="center" wrapText="1"/>
    </xf>
    <xf numFmtId="0" fontId="22" fillId="8" borderId="6" xfId="0" applyFont="1" applyFill="1" applyBorder="1" applyAlignment="1">
      <alignment horizontal="left" vertical="center" wrapText="1"/>
    </xf>
    <xf numFmtId="0" fontId="22" fillId="8" borderId="0" xfId="0" applyFont="1" applyFill="1" applyAlignment="1">
      <alignment horizontal="left" vertical="center" wrapText="1"/>
    </xf>
    <xf numFmtId="3" fontId="26" fillId="9" borderId="8" xfId="0" applyNumberFormat="1" applyFont="1" applyFill="1" applyBorder="1" applyAlignment="1">
      <alignment horizontal="left" wrapText="1"/>
    </xf>
    <xf numFmtId="3" fontId="26" fillId="9" borderId="9" xfId="0" applyNumberFormat="1" applyFont="1" applyFill="1" applyBorder="1" applyAlignment="1">
      <alignment horizontal="left" wrapText="1"/>
    </xf>
    <xf numFmtId="0" fontId="14" fillId="12" borderId="6" xfId="0" applyFont="1" applyFill="1" applyBorder="1" applyAlignment="1">
      <alignment horizontal="center" vertical="center" wrapText="1"/>
    </xf>
    <xf numFmtId="0" fontId="14" fillId="12" borderId="0" xfId="0" applyFont="1" applyFill="1" applyAlignment="1">
      <alignment horizontal="center" vertical="center" wrapText="1"/>
    </xf>
    <xf numFmtId="0" fontId="22" fillId="8" borderId="17" xfId="0" applyFont="1" applyFill="1" applyBorder="1" applyAlignment="1">
      <alignment horizontal="left" vertical="center" wrapText="1"/>
    </xf>
    <xf numFmtId="0" fontId="22" fillId="8" borderId="18" xfId="0" applyFont="1" applyFill="1" applyBorder="1" applyAlignment="1">
      <alignment horizontal="left" vertical="center" wrapText="1"/>
    </xf>
    <xf numFmtId="0" fontId="22" fillId="8" borderId="19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3" fontId="34" fillId="9" borderId="8" xfId="0" applyNumberFormat="1" applyFont="1" applyFill="1" applyBorder="1" applyAlignment="1">
      <alignment horizontal="left" vertical="center" wrapText="1"/>
    </xf>
    <xf numFmtId="3" fontId="34" fillId="9" borderId="9" xfId="0" applyNumberFormat="1" applyFont="1" applyFill="1" applyBorder="1" applyAlignment="1">
      <alignment horizontal="left" vertical="center" wrapText="1"/>
    </xf>
    <xf numFmtId="0" fontId="45" fillId="8" borderId="29" xfId="0" applyFont="1" applyFill="1" applyBorder="1" applyAlignment="1">
      <alignment horizontal="center" vertical="center"/>
    </xf>
    <xf numFmtId="0" fontId="45" fillId="8" borderId="32" xfId="0" applyFont="1" applyFill="1" applyBorder="1" applyAlignment="1">
      <alignment horizontal="center" vertical="center"/>
    </xf>
    <xf numFmtId="0" fontId="39" fillId="0" borderId="24" xfId="0" applyFont="1" applyBorder="1" applyAlignment="1">
      <alignment horizontal="right"/>
    </xf>
    <xf numFmtId="0" fontId="39" fillId="0" borderId="25" xfId="0" applyFont="1" applyBorder="1" applyAlignment="1">
      <alignment horizontal="right"/>
    </xf>
    <xf numFmtId="0" fontId="40" fillId="14" borderId="6" xfId="0" applyFont="1" applyFill="1" applyBorder="1" applyAlignment="1">
      <alignment horizontal="center" vertical="center" wrapText="1"/>
    </xf>
    <xf numFmtId="0" fontId="40" fillId="14" borderId="0" xfId="0" applyFont="1" applyFill="1" applyAlignment="1">
      <alignment horizontal="center" vertical="center" wrapText="1"/>
    </xf>
    <xf numFmtId="0" fontId="40" fillId="14" borderId="26" xfId="0" applyFont="1" applyFill="1" applyBorder="1" applyAlignment="1">
      <alignment horizontal="center" vertical="center" wrapText="1"/>
    </xf>
    <xf numFmtId="0" fontId="41" fillId="13" borderId="6" xfId="0" applyFont="1" applyFill="1" applyBorder="1" applyAlignment="1">
      <alignment horizontal="center" vertical="center" wrapText="1"/>
    </xf>
    <xf numFmtId="0" fontId="41" fillId="13" borderId="0" xfId="0" applyFont="1" applyFill="1" applyAlignment="1">
      <alignment horizontal="center" vertical="center" wrapText="1"/>
    </xf>
    <xf numFmtId="0" fontId="45" fillId="8" borderId="1" xfId="0" applyFont="1" applyFill="1" applyBorder="1" applyAlignment="1">
      <alignment horizontal="center" vertical="center"/>
    </xf>
    <xf numFmtId="0" fontId="45" fillId="8" borderId="27" xfId="0" applyFont="1" applyFill="1" applyBorder="1" applyAlignment="1">
      <alignment horizontal="center" vertical="center"/>
    </xf>
    <xf numFmtId="0" fontId="39" fillId="0" borderId="3" xfId="0" applyFont="1" applyBorder="1" applyAlignment="1">
      <alignment horizontal="right" vertical="center" wrapText="1"/>
    </xf>
    <xf numFmtId="0" fontId="39" fillId="0" borderId="4" xfId="0" applyFont="1" applyBorder="1" applyAlignment="1">
      <alignment horizontal="right" vertical="center" wrapText="1"/>
    </xf>
    <xf numFmtId="0" fontId="40" fillId="14" borderId="64" xfId="0" applyFont="1" applyFill="1" applyBorder="1" applyAlignment="1">
      <alignment horizontal="center" vertical="center" wrapText="1"/>
    </xf>
    <xf numFmtId="0" fontId="40" fillId="14" borderId="65" xfId="0" applyFont="1" applyFill="1" applyBorder="1" applyAlignment="1">
      <alignment horizontal="center" vertical="center" wrapText="1"/>
    </xf>
    <xf numFmtId="0" fontId="40" fillId="14" borderId="66" xfId="0" applyFont="1" applyFill="1" applyBorder="1" applyAlignment="1">
      <alignment horizontal="center" vertical="center" wrapText="1"/>
    </xf>
    <xf numFmtId="0" fontId="45" fillId="8" borderId="2" xfId="0" applyFont="1" applyFill="1" applyBorder="1" applyAlignment="1">
      <alignment horizontal="center" vertical="center"/>
    </xf>
    <xf numFmtId="0" fontId="39" fillId="0" borderId="3" xfId="0" applyFont="1" applyBorder="1" applyAlignment="1">
      <alignment horizontal="right"/>
    </xf>
    <xf numFmtId="0" fontId="39" fillId="0" borderId="4" xfId="0" applyFont="1" applyBorder="1" applyAlignment="1">
      <alignment horizontal="right"/>
    </xf>
    <xf numFmtId="0" fontId="39" fillId="13" borderId="3" xfId="0" applyFont="1" applyFill="1" applyBorder="1" applyAlignment="1">
      <alignment horizontal="right"/>
    </xf>
    <xf numFmtId="0" fontId="39" fillId="13" borderId="4" xfId="0" applyFont="1" applyFill="1" applyBorder="1" applyAlignment="1">
      <alignment horizontal="right"/>
    </xf>
    <xf numFmtId="10" fontId="46" fillId="0" borderId="3" xfId="2" applyNumberFormat="1" applyFont="1" applyBorder="1" applyAlignment="1">
      <alignment horizontal="right" wrapText="1"/>
    </xf>
    <xf numFmtId="10" fontId="46" fillId="0" borderId="4" xfId="2" applyNumberFormat="1" applyFont="1" applyBorder="1" applyAlignment="1">
      <alignment horizontal="right" wrapText="1"/>
    </xf>
    <xf numFmtId="0" fontId="41" fillId="13" borderId="1" xfId="0" applyFont="1" applyFill="1" applyBorder="1" applyAlignment="1">
      <alignment horizontal="center" vertical="center" wrapText="1"/>
    </xf>
    <xf numFmtId="0" fontId="41" fillId="1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0" fontId="39" fillId="0" borderId="3" xfId="0" applyNumberFormat="1" applyFont="1" applyBorder="1" applyAlignment="1">
      <alignment horizontal="right"/>
    </xf>
    <xf numFmtId="10" fontId="39" fillId="0" borderId="4" xfId="0" applyNumberFormat="1" applyFont="1" applyBorder="1" applyAlignment="1">
      <alignment horizontal="right"/>
    </xf>
    <xf numFmtId="3" fontId="45" fillId="8" borderId="29" xfId="0" applyNumberFormat="1" applyFont="1" applyFill="1" applyBorder="1" applyAlignment="1">
      <alignment horizontal="center" vertical="center"/>
    </xf>
    <xf numFmtId="3" fontId="45" fillId="8" borderId="32" xfId="0" applyNumberFormat="1" applyFont="1" applyFill="1" applyBorder="1" applyAlignment="1">
      <alignment horizontal="center" vertical="center"/>
    </xf>
    <xf numFmtId="3" fontId="42" fillId="16" borderId="29" xfId="0" applyNumberFormat="1" applyFont="1" applyFill="1" applyBorder="1" applyAlignment="1">
      <alignment horizontal="left" vertical="center"/>
    </xf>
    <xf numFmtId="3" fontId="42" fillId="16" borderId="32" xfId="0" applyNumberFormat="1" applyFont="1" applyFill="1" applyBorder="1" applyAlignment="1">
      <alignment horizontal="left" vertical="center"/>
    </xf>
    <xf numFmtId="3" fontId="42" fillId="16" borderId="44" xfId="0" applyNumberFormat="1" applyFont="1" applyFill="1" applyBorder="1" applyAlignment="1">
      <alignment horizontal="left" vertical="center"/>
    </xf>
    <xf numFmtId="3" fontId="42" fillId="16" borderId="29" xfId="0" applyNumberFormat="1" applyFont="1" applyFill="1" applyBorder="1" applyAlignment="1">
      <alignment horizontal="left" vertical="center" wrapText="1"/>
    </xf>
    <xf numFmtId="3" fontId="42" fillId="16" borderId="32" xfId="0" applyNumberFormat="1" applyFont="1" applyFill="1" applyBorder="1" applyAlignment="1">
      <alignment horizontal="left" vertical="center" wrapText="1"/>
    </xf>
    <xf numFmtId="3" fontId="42" fillId="16" borderId="44" xfId="0" applyNumberFormat="1" applyFont="1" applyFill="1" applyBorder="1" applyAlignment="1">
      <alignment horizontal="left" vertical="center" wrapText="1"/>
    </xf>
    <xf numFmtId="3" fontId="45" fillId="8" borderId="1" xfId="0" applyNumberFormat="1" applyFont="1" applyFill="1" applyBorder="1" applyAlignment="1">
      <alignment horizontal="center" vertical="center"/>
    </xf>
    <xf numFmtId="3" fontId="45" fillId="8" borderId="27" xfId="0" applyNumberFormat="1" applyFont="1" applyFill="1" applyBorder="1" applyAlignment="1">
      <alignment horizontal="center" vertical="center"/>
    </xf>
    <xf numFmtId="3" fontId="39" fillId="13" borderId="3" xfId="0" applyNumberFormat="1" applyFont="1" applyFill="1" applyBorder="1" applyAlignment="1">
      <alignment horizontal="right"/>
    </xf>
    <xf numFmtId="3" fontId="39" fillId="13" borderId="4" xfId="0" applyNumberFormat="1" applyFont="1" applyFill="1" applyBorder="1" applyAlignment="1">
      <alignment horizontal="right"/>
    </xf>
    <xf numFmtId="3" fontId="40" fillId="14" borderId="6" xfId="0" applyNumberFormat="1" applyFont="1" applyFill="1" applyBorder="1" applyAlignment="1">
      <alignment horizontal="center" vertical="center" wrapText="1"/>
    </xf>
    <xf numFmtId="3" fontId="40" fillId="14" borderId="0" xfId="0" applyNumberFormat="1" applyFont="1" applyFill="1" applyAlignment="1">
      <alignment horizontal="center" vertical="center" wrapText="1"/>
    </xf>
    <xf numFmtId="3" fontId="40" fillId="14" borderId="26" xfId="0" applyNumberFormat="1" applyFont="1" applyFill="1" applyBorder="1" applyAlignment="1">
      <alignment horizontal="center" vertical="center" wrapText="1"/>
    </xf>
    <xf numFmtId="3" fontId="41" fillId="13" borderId="6" xfId="0" applyNumberFormat="1" applyFont="1" applyFill="1" applyBorder="1" applyAlignment="1">
      <alignment horizontal="center" vertical="center" wrapText="1"/>
    </xf>
    <xf numFmtId="3" fontId="41" fillId="13" borderId="0" xfId="0" applyNumberFormat="1" applyFont="1" applyFill="1" applyAlignment="1">
      <alignment horizontal="center" vertical="center" wrapText="1"/>
    </xf>
    <xf numFmtId="3" fontId="42" fillId="16" borderId="1" xfId="0" applyNumberFormat="1" applyFont="1" applyFill="1" applyBorder="1" applyAlignment="1">
      <alignment horizontal="left" vertical="center"/>
    </xf>
    <xf numFmtId="3" fontId="42" fillId="16" borderId="2" xfId="0" applyNumberFormat="1" applyFont="1" applyFill="1" applyBorder="1" applyAlignment="1">
      <alignment horizontal="left" vertical="center"/>
    </xf>
    <xf numFmtId="3" fontId="42" fillId="16" borderId="27" xfId="0" applyNumberFormat="1" applyFont="1" applyFill="1" applyBorder="1" applyAlignment="1">
      <alignment horizontal="left" vertical="center"/>
    </xf>
    <xf numFmtId="165" fontId="0" fillId="0" borderId="0" xfId="1" applyNumberFormat="1" applyFont="1" applyAlignment="1">
      <alignment horizontal="center"/>
    </xf>
    <xf numFmtId="0" fontId="39" fillId="0" borderId="67" xfId="0" applyFont="1" applyBorder="1" applyAlignment="1">
      <alignment horizontal="right" vertical="center" wrapText="1"/>
    </xf>
    <xf numFmtId="0" fontId="39" fillId="0" borderId="15" xfId="0" applyFont="1" applyBorder="1" applyAlignment="1">
      <alignment horizontal="right" vertical="center" wrapText="1"/>
    </xf>
    <xf numFmtId="3" fontId="42" fillId="16" borderId="1" xfId="0" applyNumberFormat="1" applyFont="1" applyFill="1" applyBorder="1" applyAlignment="1">
      <alignment horizontal="center" vertical="center"/>
    </xf>
    <xf numFmtId="3" fontId="42" fillId="16" borderId="27" xfId="0" applyNumberFormat="1" applyFont="1" applyFill="1" applyBorder="1" applyAlignment="1">
      <alignment horizontal="center" vertical="center"/>
    </xf>
    <xf numFmtId="0" fontId="40" fillId="14" borderId="24" xfId="0" applyFont="1" applyFill="1" applyBorder="1" applyAlignment="1">
      <alignment horizontal="center" vertical="center" wrapText="1"/>
    </xf>
    <xf numFmtId="0" fontId="40" fillId="14" borderId="25" xfId="0" applyFont="1" applyFill="1" applyBorder="1" applyAlignment="1">
      <alignment horizontal="center" vertical="center" wrapText="1"/>
    </xf>
    <xf numFmtId="0" fontId="40" fillId="14" borderId="45" xfId="0" applyFont="1" applyFill="1" applyBorder="1" applyAlignment="1">
      <alignment horizontal="center" vertical="center" wrapText="1"/>
    </xf>
    <xf numFmtId="3" fontId="41" fillId="13" borderId="0" xfId="0" applyNumberFormat="1" applyFont="1" applyFill="1" applyBorder="1" applyAlignment="1">
      <alignment horizontal="center" vertical="center" wrapText="1"/>
    </xf>
    <xf numFmtId="0" fontId="45" fillId="8" borderId="48" xfId="0" applyFont="1" applyFill="1" applyBorder="1" applyAlignment="1">
      <alignment horizontal="center" vertical="center"/>
    </xf>
    <xf numFmtId="0" fontId="45" fillId="8" borderId="49" xfId="0" applyFont="1" applyFill="1" applyBorder="1" applyAlignment="1">
      <alignment horizontal="center" vertical="center"/>
    </xf>
    <xf numFmtId="0" fontId="42" fillId="16" borderId="1" xfId="0" applyFont="1" applyFill="1" applyBorder="1" applyAlignment="1">
      <alignment horizontal="left" vertical="center"/>
    </xf>
    <xf numFmtId="0" fontId="42" fillId="16" borderId="2" xfId="0" applyFont="1" applyFill="1" applyBorder="1" applyAlignment="1">
      <alignment horizontal="left" vertical="center"/>
    </xf>
    <xf numFmtId="0" fontId="42" fillId="16" borderId="27" xfId="0" applyFont="1" applyFill="1" applyBorder="1" applyAlignment="1">
      <alignment horizontal="left" vertical="center"/>
    </xf>
    <xf numFmtId="0" fontId="41" fillId="0" borderId="46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42" fillId="16" borderId="1" xfId="0" applyFont="1" applyFill="1" applyBorder="1" applyAlignment="1">
      <alignment horizontal="left" vertical="center" wrapText="1"/>
    </xf>
    <xf numFmtId="0" fontId="42" fillId="16" borderId="2" xfId="0" applyFont="1" applyFill="1" applyBorder="1" applyAlignment="1">
      <alignment horizontal="left" vertical="center" wrapText="1"/>
    </xf>
    <xf numFmtId="0" fontId="42" fillId="16" borderId="27" xfId="0" applyFont="1" applyFill="1" applyBorder="1" applyAlignment="1">
      <alignment horizontal="left" vertical="center" wrapText="1"/>
    </xf>
    <xf numFmtId="0" fontId="39" fillId="13" borderId="3" xfId="0" applyFont="1" applyFill="1" applyBorder="1" applyAlignment="1">
      <alignment horizontal="right" vertical="center" wrapText="1"/>
    </xf>
    <xf numFmtId="0" fontId="39" fillId="13" borderId="4" xfId="0" applyFont="1" applyFill="1" applyBorder="1" applyAlignment="1">
      <alignment horizontal="right" vertical="center" wrapText="1"/>
    </xf>
    <xf numFmtId="0" fontId="40" fillId="14" borderId="3" xfId="0" applyFont="1" applyFill="1" applyBorder="1" applyAlignment="1">
      <alignment horizontal="center" vertical="center" wrapText="1"/>
    </xf>
    <xf numFmtId="0" fontId="40" fillId="14" borderId="4" xfId="0" applyFont="1" applyFill="1" applyBorder="1" applyAlignment="1">
      <alignment horizontal="center" vertical="center" wrapText="1"/>
    </xf>
    <xf numFmtId="0" fontId="40" fillId="14" borderId="69" xfId="0" applyFont="1" applyFill="1" applyBorder="1" applyAlignment="1">
      <alignment horizontal="center" vertical="center" wrapText="1"/>
    </xf>
    <xf numFmtId="0" fontId="45" fillId="16" borderId="29" xfId="0" applyFont="1" applyFill="1" applyBorder="1" applyAlignment="1">
      <alignment horizontal="center" vertical="center"/>
    </xf>
    <xf numFmtId="0" fontId="45" fillId="16" borderId="32" xfId="0" applyFont="1" applyFill="1" applyBorder="1" applyAlignment="1">
      <alignment horizontal="center" vertical="center"/>
    </xf>
    <xf numFmtId="166" fontId="39" fillId="13" borderId="3" xfId="1" applyNumberFormat="1" applyFont="1" applyFill="1" applyBorder="1" applyAlignment="1">
      <alignment horizontal="right"/>
    </xf>
    <xf numFmtId="166" fontId="39" fillId="13" borderId="4" xfId="1" applyNumberFormat="1" applyFont="1" applyFill="1" applyBorder="1" applyAlignment="1">
      <alignment horizontal="right"/>
    </xf>
    <xf numFmtId="0" fontId="42" fillId="16" borderId="32" xfId="0" applyFont="1" applyFill="1" applyBorder="1" applyAlignment="1">
      <alignment horizontal="left" vertical="center"/>
    </xf>
    <xf numFmtId="0" fontId="42" fillId="16" borderId="44" xfId="0" applyFont="1" applyFill="1" applyBorder="1" applyAlignment="1">
      <alignment horizontal="left" vertical="center"/>
    </xf>
    <xf numFmtId="0" fontId="45" fillId="8" borderId="39" xfId="0" applyFont="1" applyFill="1" applyBorder="1" applyAlignment="1">
      <alignment horizontal="center" vertical="center"/>
    </xf>
    <xf numFmtId="0" fontId="45" fillId="8" borderId="40" xfId="0" applyFont="1" applyFill="1" applyBorder="1" applyAlignment="1">
      <alignment horizontal="center" vertical="center"/>
    </xf>
    <xf numFmtId="0" fontId="45" fillId="16" borderId="1" xfId="0" applyFont="1" applyFill="1" applyBorder="1" applyAlignment="1">
      <alignment horizontal="center" vertical="center"/>
    </xf>
    <xf numFmtId="0" fontId="45" fillId="16" borderId="2" xfId="0" applyFont="1" applyFill="1" applyBorder="1" applyAlignment="1">
      <alignment horizontal="center" vertical="center"/>
    </xf>
    <xf numFmtId="0" fontId="45" fillId="8" borderId="70" xfId="0" applyFont="1" applyFill="1" applyBorder="1" applyAlignment="1">
      <alignment horizontal="center" vertical="center"/>
    </xf>
    <xf numFmtId="0" fontId="45" fillId="8" borderId="71" xfId="0" applyFont="1" applyFill="1" applyBorder="1" applyAlignment="1">
      <alignment horizontal="center" vertical="center"/>
    </xf>
    <xf numFmtId="0" fontId="45" fillId="16" borderId="39" xfId="0" applyFont="1" applyFill="1" applyBorder="1" applyAlignment="1">
      <alignment horizontal="center" vertical="center"/>
    </xf>
    <xf numFmtId="0" fontId="45" fillId="16" borderId="40" xfId="0" applyFont="1" applyFill="1" applyBorder="1" applyAlignment="1">
      <alignment horizontal="center" vertical="center"/>
    </xf>
    <xf numFmtId="0" fontId="45" fillId="16" borderId="29" xfId="0" applyFont="1" applyFill="1" applyBorder="1" applyAlignment="1">
      <alignment horizontal="left" vertical="center" wrapText="1"/>
    </xf>
    <xf numFmtId="0" fontId="45" fillId="16" borderId="32" xfId="0" applyFont="1" applyFill="1" applyBorder="1" applyAlignment="1">
      <alignment horizontal="left" vertical="center" wrapText="1"/>
    </xf>
    <xf numFmtId="0" fontId="45" fillId="16" borderId="44" xfId="0" applyFont="1" applyFill="1" applyBorder="1" applyAlignment="1">
      <alignment horizontal="left" vertical="center" wrapText="1"/>
    </xf>
    <xf numFmtId="0" fontId="45" fillId="8" borderId="59" xfId="0" applyFont="1" applyFill="1" applyBorder="1" applyAlignment="1">
      <alignment horizontal="center" vertical="center"/>
    </xf>
    <xf numFmtId="0" fontId="45" fillId="8" borderId="60" xfId="0" applyFont="1" applyFill="1" applyBorder="1" applyAlignment="1">
      <alignment horizontal="center" vertical="center"/>
    </xf>
    <xf numFmtId="0" fontId="13" fillId="17" borderId="29" xfId="0" applyFont="1" applyFill="1" applyBorder="1" applyAlignment="1">
      <alignment horizontal="left"/>
    </xf>
    <xf numFmtId="0" fontId="13" fillId="17" borderId="32" xfId="0" applyFont="1" applyFill="1" applyBorder="1" applyAlignment="1">
      <alignment horizontal="left"/>
    </xf>
    <xf numFmtId="0" fontId="13" fillId="17" borderId="44" xfId="0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5" fillId="16" borderId="1" xfId="0" applyFont="1" applyFill="1" applyBorder="1" applyAlignment="1">
      <alignment horizontal="left" vertical="center"/>
    </xf>
    <xf numFmtId="0" fontId="45" fillId="16" borderId="2" xfId="0" applyFont="1" applyFill="1" applyBorder="1" applyAlignment="1">
      <alignment horizontal="left" vertical="center"/>
    </xf>
    <xf numFmtId="0" fontId="45" fillId="16" borderId="29" xfId="0" applyFont="1" applyFill="1" applyBorder="1" applyAlignment="1">
      <alignment horizontal="left" vertical="center"/>
    </xf>
    <xf numFmtId="0" fontId="45" fillId="16" borderId="32" xfId="0" applyFont="1" applyFill="1" applyBorder="1" applyAlignment="1">
      <alignment horizontal="left" vertical="center"/>
    </xf>
    <xf numFmtId="0" fontId="39" fillId="13" borderId="24" xfId="0" applyFont="1" applyFill="1" applyBorder="1" applyAlignment="1">
      <alignment horizontal="right" vertical="center" wrapText="1"/>
    </xf>
    <xf numFmtId="0" fontId="39" fillId="13" borderId="25" xfId="0" applyFont="1" applyFill="1" applyBorder="1" applyAlignment="1">
      <alignment horizontal="right" vertical="center" wrapText="1"/>
    </xf>
    <xf numFmtId="0" fontId="39" fillId="0" borderId="46" xfId="0" applyFont="1" applyBorder="1" applyAlignment="1">
      <alignment horizontal="right" vertical="center" wrapText="1"/>
    </xf>
    <xf numFmtId="0" fontId="39" fillId="0" borderId="47" xfId="0" applyFont="1" applyBorder="1" applyAlignment="1">
      <alignment horizontal="right" vertical="center" wrapText="1"/>
    </xf>
    <xf numFmtId="165" fontId="18" fillId="0" borderId="0" xfId="1" applyNumberFormat="1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center" vertical="top"/>
    </xf>
    <xf numFmtId="0" fontId="46" fillId="0" borderId="3" xfId="0" applyFont="1" applyBorder="1" applyAlignment="1">
      <alignment horizontal="right"/>
    </xf>
    <xf numFmtId="0" fontId="46" fillId="0" borderId="4" xfId="0" applyFont="1" applyBorder="1" applyAlignment="1">
      <alignment horizontal="right"/>
    </xf>
    <xf numFmtId="0" fontId="48" fillId="14" borderId="6" xfId="0" applyFont="1" applyFill="1" applyBorder="1" applyAlignment="1">
      <alignment horizontal="center" vertical="center" wrapText="1"/>
    </xf>
    <xf numFmtId="0" fontId="48" fillId="14" borderId="0" xfId="0" applyFont="1" applyFill="1" applyBorder="1" applyAlignment="1">
      <alignment horizontal="center" vertical="center" wrapText="1"/>
    </xf>
    <xf numFmtId="0" fontId="48" fillId="14" borderId="26" xfId="0" applyFont="1" applyFill="1" applyBorder="1" applyAlignment="1">
      <alignment horizontal="center" vertical="center" wrapText="1"/>
    </xf>
    <xf numFmtId="0" fontId="49" fillId="13" borderId="6" xfId="0" applyFont="1" applyFill="1" applyBorder="1" applyAlignment="1">
      <alignment horizontal="center" vertical="center" wrapText="1"/>
    </xf>
    <xf numFmtId="0" fontId="49" fillId="13" borderId="0" xfId="0" applyFont="1" applyFill="1" applyAlignment="1">
      <alignment horizontal="center" vertical="center" wrapText="1"/>
    </xf>
    <xf numFmtId="0" fontId="42" fillId="16" borderId="42" xfId="0" applyFont="1" applyFill="1" applyBorder="1" applyAlignment="1">
      <alignment horizontal="center" vertical="center"/>
    </xf>
    <xf numFmtId="0" fontId="42" fillId="16" borderId="43" xfId="0" applyFont="1" applyFill="1" applyBorder="1" applyAlignment="1">
      <alignment horizontal="center" vertical="center"/>
    </xf>
    <xf numFmtId="0" fontId="50" fillId="8" borderId="1" xfId="0" applyFont="1" applyFill="1" applyBorder="1" applyAlignment="1">
      <alignment horizontal="center" vertical="center"/>
    </xf>
    <xf numFmtId="0" fontId="50" fillId="8" borderId="27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horizontal="center" vertical="center" wrapText="1"/>
    </xf>
    <xf numFmtId="0" fontId="41" fillId="13" borderId="0" xfId="0" applyFont="1" applyFill="1" applyBorder="1" applyAlignment="1">
      <alignment horizontal="center" vertical="center" wrapText="1"/>
    </xf>
    <xf numFmtId="0" fontId="45" fillId="16" borderId="27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2AA81"/>
      <color rgb="FF00A0B7"/>
      <color rgb="FF1F1946"/>
      <color rgb="FF332872"/>
      <color rgb="FFD1BE9F"/>
      <color rgb="FFF06584"/>
      <color rgb="FF006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396240</xdr:colOff>
      <xdr:row>119</xdr:row>
      <xdr:rowOff>144780</xdr:rowOff>
    </xdr:from>
    <xdr:to>
      <xdr:col>4</xdr:col>
      <xdr:colOff>0</xdr:colOff>
      <xdr:row>129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8F547FC-5D37-48A1-A0D0-CA4750297A66}"/>
            </a:ext>
          </a:extLst>
        </xdr:cNvPr>
        <xdr:cNvSpPr txBox="1"/>
      </xdr:nvSpPr>
      <xdr:spPr>
        <a:xfrm>
          <a:off x="1005840" y="25662255"/>
          <a:ext cx="3251835" cy="1798320"/>
        </a:xfrm>
        <a:prstGeom prst="rect">
          <a:avLst/>
        </a:prstGeom>
        <a:solidFill>
          <a:srgbClr val="221E4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k-MK" sz="1100" b="1">
              <a:solidFill>
                <a:schemeClr val="bg1"/>
              </a:solidFill>
            </a:rPr>
            <a:t>ТЕКСТ</a:t>
          </a:r>
          <a:r>
            <a:rPr lang="mk-MK" sz="1100" b="1" baseline="0">
              <a:solidFill>
                <a:schemeClr val="bg1"/>
              </a:solidFill>
            </a:rPr>
            <a:t> </a:t>
          </a:r>
          <a:r>
            <a:rPr lang="mk-MK" sz="1100" b="1">
              <a:solidFill>
                <a:schemeClr val="bg1"/>
              </a:solidFill>
            </a:rPr>
            <a:t>ЗА БУЏЕТ </a:t>
          </a:r>
          <a:r>
            <a:rPr lang="mk-MK" sz="1100">
              <a:solidFill>
                <a:schemeClr val="bg1"/>
              </a:solidFill>
            </a:rPr>
            <a:t>Вкупниот Предлог Буџет на Раздел 01001-Претседател на Република</a:t>
          </a:r>
          <a:r>
            <a:rPr lang="mk-MK" sz="1100" baseline="0">
              <a:solidFill>
                <a:schemeClr val="bg1"/>
              </a:solidFill>
            </a:rPr>
            <a:t> Македонија изнесува ххх денари и претставува ххх% од Централниот Буџет. Во однос на претходниот ребаланс бележи промена за ххх%, а во однос на буџетот за 2020 година од ххх%. </a:t>
          </a:r>
        </a:p>
        <a:p>
          <a:endParaRPr lang="mk-MK" sz="1100" baseline="0">
            <a:solidFill>
              <a:schemeClr val="bg1"/>
            </a:solidFill>
          </a:endParaRPr>
        </a:p>
        <a:p>
          <a:r>
            <a:rPr lang="mk-MK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Гледајќи ги расходите по потпрограми најголема промена во однос на претходниот ребаланс има кај потпрограма хххх (пад/раст за ххх %).</a:t>
          </a:r>
          <a:endParaRPr lang="en-GB">
            <a:solidFill>
              <a:schemeClr val="bg1"/>
            </a:solidFill>
            <a:effectLst/>
          </a:endParaRPr>
        </a:p>
        <a:p>
          <a:r>
            <a:rPr lang="mk-MK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Од аспект на расходните категории најголема промена има кај категорија хххх (пад/раст за ххх %) оваа промена се должи на расходно конто ххх.</a:t>
          </a:r>
          <a:endParaRPr lang="en-GB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1</xdr:col>
      <xdr:colOff>320040</xdr:colOff>
      <xdr:row>100</xdr:row>
      <xdr:rowOff>144780</xdr:rowOff>
    </xdr:from>
    <xdr:to>
      <xdr:col>4</xdr:col>
      <xdr:colOff>0</xdr:colOff>
      <xdr:row>113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F5B391D-EB2C-47C8-83AE-8D395948E8AA}"/>
            </a:ext>
          </a:extLst>
        </xdr:cNvPr>
        <xdr:cNvSpPr txBox="1"/>
      </xdr:nvSpPr>
      <xdr:spPr>
        <a:xfrm>
          <a:off x="929640" y="22042755"/>
          <a:ext cx="3328035" cy="2484120"/>
        </a:xfrm>
        <a:prstGeom prst="rect">
          <a:avLst/>
        </a:prstGeom>
        <a:solidFill>
          <a:srgbClr val="BAA88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k-M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Буџетот на Министерството за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mk-M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образование и наука </a:t>
          </a:r>
          <a:r>
            <a:rPr lang="mk-M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 намален за 2,4% или за околу 628 милиони денари во споредба со претходниот</a:t>
          </a:r>
          <a:r>
            <a:rPr lang="mk-M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Ребаланс на Буџет</a:t>
          </a:r>
          <a:r>
            <a:rPr lang="mk-M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Најголем пад од околу 85% бележи програмата Мерки за справување со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COVID-19 </a:t>
          </a:r>
          <a:r>
            <a:rPr lang="mk-M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кризата, потоа скеди програмата за основно образование која е намалена за околу 28% и</a:t>
          </a:r>
          <a:r>
            <a:rPr lang="mk-M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програмата инвестиции во образованието со 21% во која се опфатени изгрдабите и реконструкциите на соновните и средните училишта, студентските и ученичките домови и изградбите на училишните спортски сали.</a:t>
          </a:r>
          <a:r>
            <a:rPr lang="mk-M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mk-MK" sz="1100">
              <a:solidFill>
                <a:srgbClr val="221E46"/>
              </a:solidFill>
            </a:rPr>
            <a:t>Ова</a:t>
          </a:r>
          <a:r>
            <a:rPr lang="mk-MK" sz="1100" baseline="0">
              <a:solidFill>
                <a:srgbClr val="221E46"/>
              </a:solidFill>
            </a:rPr>
            <a:t> резултира со намалување на капиталните расходи кај овој буџетки корисник за околу 21% во споредба со претходниот Ребаланс на Буџет.</a:t>
          </a:r>
          <a:endParaRPr lang="en-GB" sz="1100">
            <a:solidFill>
              <a:srgbClr val="221E46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37"/>
  <sheetViews>
    <sheetView topLeftCell="C1" zoomScale="80" zoomScaleNormal="80" workbookViewId="0">
      <selection activeCell="W3" sqref="W3:W7"/>
    </sheetView>
  </sheetViews>
  <sheetFormatPr defaultRowHeight="15" x14ac:dyDescent="0.25"/>
  <cols>
    <col min="1" max="1" width="2" style="1" customWidth="1"/>
    <col min="2" max="2" width="43" style="1" customWidth="1"/>
    <col min="3" max="13" width="14.42578125" style="1" customWidth="1"/>
    <col min="14" max="17" width="14.7109375" style="1" customWidth="1"/>
    <col min="18" max="18" width="14.7109375" style="4" customWidth="1"/>
    <col min="19" max="19" width="14.7109375" style="1" customWidth="1"/>
    <col min="20" max="21" width="14" style="1" customWidth="1"/>
    <col min="22" max="22" width="14.7109375" style="1" customWidth="1"/>
    <col min="23" max="23" width="13.42578125" style="1" bestFit="1" customWidth="1"/>
    <col min="24" max="16384" width="9.140625" style="1"/>
  </cols>
  <sheetData>
    <row r="1" spans="2:23" x14ac:dyDescent="0.25">
      <c r="C1" s="7"/>
      <c r="D1" s="8"/>
      <c r="E1" s="9"/>
      <c r="F1" s="10"/>
      <c r="G1" s="11"/>
    </row>
    <row r="2" spans="2:23" ht="15.75" thickBot="1" x14ac:dyDescent="0.3">
      <c r="C2" s="12"/>
      <c r="D2" s="12"/>
      <c r="E2" s="12"/>
      <c r="F2" s="12"/>
      <c r="G2" s="12"/>
    </row>
    <row r="3" spans="2:23" ht="60" x14ac:dyDescent="0.25">
      <c r="B3" s="30" t="s">
        <v>71</v>
      </c>
      <c r="C3" s="31" t="s">
        <v>46</v>
      </c>
      <c r="D3" s="31" t="s">
        <v>47</v>
      </c>
      <c r="E3" s="31" t="s">
        <v>48</v>
      </c>
      <c r="F3" s="31" t="s">
        <v>49</v>
      </c>
      <c r="G3" s="31" t="s">
        <v>59</v>
      </c>
      <c r="H3" s="31" t="s">
        <v>50</v>
      </c>
      <c r="I3" s="31" t="s">
        <v>51</v>
      </c>
      <c r="J3" s="31" t="s">
        <v>52</v>
      </c>
      <c r="K3" s="31" t="s">
        <v>53</v>
      </c>
      <c r="L3" s="31" t="s">
        <v>54</v>
      </c>
      <c r="M3" s="31" t="s">
        <v>59</v>
      </c>
      <c r="N3" s="31" t="s">
        <v>55</v>
      </c>
      <c r="O3" s="31" t="s">
        <v>57</v>
      </c>
      <c r="P3" s="31" t="s">
        <v>56</v>
      </c>
      <c r="Q3" s="31" t="s">
        <v>58</v>
      </c>
      <c r="R3" s="31" t="s">
        <v>59</v>
      </c>
      <c r="S3" s="31" t="s">
        <v>60</v>
      </c>
      <c r="T3" s="32" t="s">
        <v>85</v>
      </c>
      <c r="U3" s="33" t="s">
        <v>62</v>
      </c>
    </row>
    <row r="4" spans="2:23" ht="5.25" customHeight="1" x14ac:dyDescent="0.25">
      <c r="B4" s="34"/>
      <c r="U4" s="35"/>
    </row>
    <row r="5" spans="2:23" ht="15.75" x14ac:dyDescent="0.25">
      <c r="B5" s="36" t="s">
        <v>0</v>
      </c>
      <c r="C5" s="13">
        <v>212630</v>
      </c>
      <c r="D5" s="13">
        <v>222542</v>
      </c>
      <c r="E5" s="13">
        <v>222542</v>
      </c>
      <c r="F5" s="13">
        <v>218021</v>
      </c>
      <c r="G5" s="14">
        <f>F5/E5</f>
        <v>0.97968473366825137</v>
      </c>
      <c r="H5" s="13">
        <v>238899.30000000005</v>
      </c>
      <c r="I5" s="13">
        <v>245757.6</v>
      </c>
      <c r="J5" s="13">
        <v>245757.6</v>
      </c>
      <c r="K5" s="13">
        <v>245757.6</v>
      </c>
      <c r="L5" s="13">
        <v>243084.71400000001</v>
      </c>
      <c r="M5" s="14">
        <f>L5/K5</f>
        <v>0.9891238928114533</v>
      </c>
      <c r="N5" s="13">
        <v>282051.59999999998</v>
      </c>
      <c r="O5" s="13">
        <v>282052</v>
      </c>
      <c r="P5" s="13">
        <v>282052</v>
      </c>
      <c r="Q5" s="13">
        <v>277144.3</v>
      </c>
      <c r="R5" s="15">
        <f>Q5/P5</f>
        <v>0.98260001701813848</v>
      </c>
      <c r="S5" s="16">
        <f>Q5/F5-1</f>
        <v>0.27118167515973224</v>
      </c>
      <c r="T5" s="43">
        <f>Q5/L5-1</f>
        <v>0.140114059167044</v>
      </c>
      <c r="U5" s="44">
        <f>Q5-L5</f>
        <v>34059.585999999981</v>
      </c>
      <c r="W5" s="352"/>
    </row>
    <row r="6" spans="2:23" ht="15.75" x14ac:dyDescent="0.25">
      <c r="B6" s="37" t="s">
        <v>1</v>
      </c>
      <c r="C6" s="17">
        <v>186282</v>
      </c>
      <c r="D6" s="17">
        <v>193068</v>
      </c>
      <c r="E6" s="17">
        <v>193068</v>
      </c>
      <c r="F6" s="17">
        <v>196317</v>
      </c>
      <c r="G6" s="18">
        <f t="shared" ref="G6:G58" si="0">F6/E6</f>
        <v>1.0168282677605818</v>
      </c>
      <c r="H6" s="17">
        <v>210829.10000000003</v>
      </c>
      <c r="I6" s="17">
        <v>221770</v>
      </c>
      <c r="J6" s="17">
        <v>221770</v>
      </c>
      <c r="K6" s="17">
        <v>221770</v>
      </c>
      <c r="L6" s="17">
        <v>220185.71400000001</v>
      </c>
      <c r="M6" s="18">
        <f t="shared" ref="M6:M58" si="1">L6/K6</f>
        <v>0.99285617531676962</v>
      </c>
      <c r="N6" s="17">
        <v>250688.6</v>
      </c>
      <c r="O6" s="17">
        <v>253205</v>
      </c>
      <c r="P6" s="17">
        <v>253205</v>
      </c>
      <c r="Q6" s="17">
        <v>250355</v>
      </c>
      <c r="R6" s="19">
        <f t="shared" ref="R6:R58" si="2">Q6/P6</f>
        <v>0.98874429809837883</v>
      </c>
      <c r="S6" s="20">
        <f t="shared" ref="S6:S58" si="3">Q6/F6-1</f>
        <v>0.27525889250548863</v>
      </c>
      <c r="T6" s="45">
        <f t="shared" ref="T6:T58" si="4">Q6/L6-1</f>
        <v>0.13701745427498535</v>
      </c>
      <c r="U6" s="46">
        <f t="shared" ref="U6:U58" si="5">Q6-L6</f>
        <v>30169.285999999993</v>
      </c>
      <c r="W6" s="352"/>
    </row>
    <row r="7" spans="2:23" ht="15.75" x14ac:dyDescent="0.25">
      <c r="B7" s="38" t="s">
        <v>6</v>
      </c>
      <c r="C7" s="22">
        <v>115953</v>
      </c>
      <c r="D7" s="22">
        <v>121877</v>
      </c>
      <c r="E7" s="22">
        <v>121877</v>
      </c>
      <c r="F7" s="22">
        <v>124286</v>
      </c>
      <c r="G7" s="23">
        <f t="shared" si="0"/>
        <v>1.0197658294838239</v>
      </c>
      <c r="H7" s="22">
        <v>134103.40000000002</v>
      </c>
      <c r="I7" s="22">
        <v>140974</v>
      </c>
      <c r="J7" s="22">
        <v>140974</v>
      </c>
      <c r="K7" s="22">
        <v>140974</v>
      </c>
      <c r="L7" s="22">
        <v>140518</v>
      </c>
      <c r="M7" s="23">
        <f t="shared" si="1"/>
        <v>0.99676536098855106</v>
      </c>
      <c r="N7" s="22">
        <v>160330</v>
      </c>
      <c r="O7" s="22">
        <v>160330</v>
      </c>
      <c r="P7" s="22">
        <v>160330</v>
      </c>
      <c r="Q7" s="22">
        <v>155898</v>
      </c>
      <c r="R7" s="24">
        <f t="shared" si="2"/>
        <v>0.97235701365932758</v>
      </c>
      <c r="S7" s="25">
        <f t="shared" si="3"/>
        <v>0.25434884057737794</v>
      </c>
      <c r="T7" s="45">
        <f t="shared" si="4"/>
        <v>0.10945216982877648</v>
      </c>
      <c r="U7" s="46">
        <f t="shared" si="5"/>
        <v>15380</v>
      </c>
      <c r="W7" s="346"/>
    </row>
    <row r="8" spans="2:23" ht="15.75" x14ac:dyDescent="0.25">
      <c r="B8" s="26" t="s">
        <v>7</v>
      </c>
      <c r="C8" s="27">
        <v>20290</v>
      </c>
      <c r="D8" s="27">
        <v>20790</v>
      </c>
      <c r="E8" s="27">
        <v>20790</v>
      </c>
      <c r="F8" s="27">
        <v>20552</v>
      </c>
      <c r="G8" s="28">
        <f t="shared" si="0"/>
        <v>0.98855218855218852</v>
      </c>
      <c r="H8" s="27">
        <v>21050.7</v>
      </c>
      <c r="I8" s="27">
        <v>22637</v>
      </c>
      <c r="J8" s="27">
        <v>22637</v>
      </c>
      <c r="K8" s="27">
        <v>22637</v>
      </c>
      <c r="L8" s="27">
        <v>23852</v>
      </c>
      <c r="M8" s="28">
        <f t="shared" si="1"/>
        <v>1.0536731899103238</v>
      </c>
      <c r="N8" s="27">
        <v>26500</v>
      </c>
      <c r="O8" s="27">
        <v>27635</v>
      </c>
      <c r="P8" s="27">
        <v>27635</v>
      </c>
      <c r="Q8" s="27">
        <v>27257</v>
      </c>
      <c r="R8" s="28">
        <f t="shared" si="2"/>
        <v>0.98632169350461374</v>
      </c>
      <c r="S8" s="29">
        <f t="shared" si="3"/>
        <v>0.32624562086414954</v>
      </c>
      <c r="T8" s="47">
        <f t="shared" si="4"/>
        <v>0.14275532450108996</v>
      </c>
      <c r="U8" s="48">
        <f t="shared" si="5"/>
        <v>3405</v>
      </c>
      <c r="W8" s="346"/>
    </row>
    <row r="9" spans="2:23" ht="15.75" x14ac:dyDescent="0.25">
      <c r="B9" s="26" t="s">
        <v>8</v>
      </c>
      <c r="C9" s="27">
        <v>11501</v>
      </c>
      <c r="D9" s="27">
        <v>12001</v>
      </c>
      <c r="E9" s="27">
        <v>12001</v>
      </c>
      <c r="F9" s="27">
        <v>10871</v>
      </c>
      <c r="G9" s="28">
        <f t="shared" si="0"/>
        <v>0.9058411799016749</v>
      </c>
      <c r="H9" s="27">
        <v>12312.7</v>
      </c>
      <c r="I9" s="27">
        <v>13390</v>
      </c>
      <c r="J9" s="27">
        <v>13390</v>
      </c>
      <c r="K9" s="27">
        <v>13390</v>
      </c>
      <c r="L9" s="27">
        <v>15776</v>
      </c>
      <c r="M9" s="28">
        <f t="shared" si="1"/>
        <v>1.1781926811053025</v>
      </c>
      <c r="N9" s="27">
        <v>14700</v>
      </c>
      <c r="O9" s="27">
        <v>17404</v>
      </c>
      <c r="P9" s="27">
        <v>17404</v>
      </c>
      <c r="Q9" s="27">
        <v>16927</v>
      </c>
      <c r="R9" s="28">
        <f t="shared" si="2"/>
        <v>0.97259250746954728</v>
      </c>
      <c r="S9" s="29">
        <f t="shared" si="3"/>
        <v>0.55707846564253516</v>
      </c>
      <c r="T9" s="47">
        <f t="shared" si="4"/>
        <v>7.2958924949290127E-2</v>
      </c>
      <c r="U9" s="48">
        <f t="shared" si="5"/>
        <v>1151</v>
      </c>
      <c r="W9" s="346"/>
    </row>
    <row r="10" spans="2:23" ht="15.75" x14ac:dyDescent="0.25">
      <c r="B10" s="26" t="s">
        <v>64</v>
      </c>
      <c r="C10" s="27">
        <v>52280</v>
      </c>
      <c r="D10" s="27">
        <v>54219</v>
      </c>
      <c r="E10" s="27">
        <v>54219</v>
      </c>
      <c r="F10" s="27">
        <v>58194</v>
      </c>
      <c r="G10" s="28">
        <f t="shared" si="0"/>
        <v>1.0733137829912023</v>
      </c>
      <c r="H10" s="27">
        <v>62240.200000000004</v>
      </c>
      <c r="I10" s="27">
        <v>68442</v>
      </c>
      <c r="J10" s="27">
        <v>68442</v>
      </c>
      <c r="K10" s="27">
        <v>68442</v>
      </c>
      <c r="L10" s="27">
        <v>64764</v>
      </c>
      <c r="M10" s="28">
        <f t="shared" si="1"/>
        <v>0.94626106776540719</v>
      </c>
      <c r="N10" s="27">
        <v>78500</v>
      </c>
      <c r="O10" s="27">
        <v>72477</v>
      </c>
      <c r="P10" s="27">
        <v>72477</v>
      </c>
      <c r="Q10" s="27">
        <v>70036</v>
      </c>
      <c r="R10" s="28">
        <f t="shared" si="2"/>
        <v>0.96632034990410753</v>
      </c>
      <c r="S10" s="29">
        <f t="shared" si="3"/>
        <v>0.20349176891088439</v>
      </c>
      <c r="T10" s="47">
        <f t="shared" si="4"/>
        <v>8.1403248718423749E-2</v>
      </c>
      <c r="U10" s="48">
        <f t="shared" si="5"/>
        <v>5272</v>
      </c>
      <c r="W10" s="346"/>
    </row>
    <row r="11" spans="2:23" ht="15.75" x14ac:dyDescent="0.25">
      <c r="B11" s="26" t="s">
        <v>9</v>
      </c>
      <c r="C11" s="27">
        <v>25285</v>
      </c>
      <c r="D11" s="27">
        <v>27670</v>
      </c>
      <c r="E11" s="27">
        <v>27670</v>
      </c>
      <c r="F11" s="27">
        <v>25548</v>
      </c>
      <c r="G11" s="28">
        <f t="shared" si="0"/>
        <v>0.92331044452475608</v>
      </c>
      <c r="H11" s="27">
        <v>28778.700000000004</v>
      </c>
      <c r="I11" s="27">
        <v>26910</v>
      </c>
      <c r="J11" s="27">
        <v>26910</v>
      </c>
      <c r="K11" s="27">
        <v>26910</v>
      </c>
      <c r="L11" s="27">
        <v>25483</v>
      </c>
      <c r="M11" s="28">
        <f t="shared" si="1"/>
        <v>0.94697138610182086</v>
      </c>
      <c r="N11" s="27">
        <v>29200</v>
      </c>
      <c r="O11" s="27">
        <v>27736</v>
      </c>
      <c r="P11" s="27">
        <v>27736</v>
      </c>
      <c r="Q11" s="27">
        <v>26818</v>
      </c>
      <c r="R11" s="28">
        <f t="shared" si="2"/>
        <v>0.96690222094029421</v>
      </c>
      <c r="S11" s="29">
        <f t="shared" si="3"/>
        <v>4.9710349146704136E-2</v>
      </c>
      <c r="T11" s="47">
        <f t="shared" si="4"/>
        <v>5.2387866420751106E-2</v>
      </c>
      <c r="U11" s="48">
        <f t="shared" si="5"/>
        <v>1335</v>
      </c>
      <c r="W11" s="346"/>
    </row>
    <row r="12" spans="2:23" ht="15.75" x14ac:dyDescent="0.25">
      <c r="B12" s="26" t="s">
        <v>10</v>
      </c>
      <c r="C12" s="27">
        <v>5968</v>
      </c>
      <c r="D12" s="27">
        <v>6468</v>
      </c>
      <c r="E12" s="27">
        <v>6468</v>
      </c>
      <c r="F12" s="27">
        <v>8480</v>
      </c>
      <c r="G12" s="28">
        <f t="shared" si="0"/>
        <v>1.3110698824984539</v>
      </c>
      <c r="H12" s="27">
        <v>8983</v>
      </c>
      <c r="I12" s="27">
        <v>8917</v>
      </c>
      <c r="J12" s="27">
        <v>8917</v>
      </c>
      <c r="K12" s="27">
        <v>8917</v>
      </c>
      <c r="L12" s="27">
        <v>9973</v>
      </c>
      <c r="M12" s="28">
        <f t="shared" si="1"/>
        <v>1.11842547942133</v>
      </c>
      <c r="N12" s="27">
        <v>10700</v>
      </c>
      <c r="O12" s="27">
        <v>11348</v>
      </c>
      <c r="P12" s="27">
        <v>11348</v>
      </c>
      <c r="Q12" s="27">
        <v>11244</v>
      </c>
      <c r="R12" s="28">
        <f t="shared" si="2"/>
        <v>0.99083538949594641</v>
      </c>
      <c r="S12" s="29">
        <f t="shared" si="3"/>
        <v>0.32594339622641511</v>
      </c>
      <c r="T12" s="47">
        <f t="shared" si="4"/>
        <v>0.12744409906748211</v>
      </c>
      <c r="U12" s="48">
        <f t="shared" si="5"/>
        <v>1271</v>
      </c>
      <c r="W12" s="346"/>
    </row>
    <row r="13" spans="2:23" ht="15.75" x14ac:dyDescent="0.25">
      <c r="B13" s="26" t="s">
        <v>11</v>
      </c>
      <c r="C13" s="27">
        <v>629</v>
      </c>
      <c r="D13" s="27">
        <v>729</v>
      </c>
      <c r="E13" s="27">
        <v>729</v>
      </c>
      <c r="F13" s="27">
        <v>641</v>
      </c>
      <c r="G13" s="28">
        <f t="shared" si="0"/>
        <v>0.87928669410150895</v>
      </c>
      <c r="H13" s="27">
        <v>738.1</v>
      </c>
      <c r="I13" s="27">
        <v>678</v>
      </c>
      <c r="J13" s="27">
        <v>678</v>
      </c>
      <c r="K13" s="27">
        <v>678</v>
      </c>
      <c r="L13" s="27">
        <v>670</v>
      </c>
      <c r="M13" s="28">
        <f t="shared" si="1"/>
        <v>0.98820058997050142</v>
      </c>
      <c r="N13" s="27">
        <v>730</v>
      </c>
      <c r="O13" s="27">
        <v>3730</v>
      </c>
      <c r="P13" s="27">
        <v>3730</v>
      </c>
      <c r="Q13" s="27">
        <v>3616</v>
      </c>
      <c r="R13" s="28">
        <f t="shared" si="2"/>
        <v>0.96943699731903488</v>
      </c>
      <c r="S13" s="29">
        <f t="shared" si="3"/>
        <v>4.641185647425897</v>
      </c>
      <c r="T13" s="47">
        <f t="shared" si="4"/>
        <v>4.3970149253731341</v>
      </c>
      <c r="U13" s="48">
        <f t="shared" si="5"/>
        <v>2946</v>
      </c>
      <c r="W13" s="346"/>
    </row>
    <row r="14" spans="2:23" ht="15.75" x14ac:dyDescent="0.25">
      <c r="B14" s="26" t="s">
        <v>70</v>
      </c>
      <c r="C14" s="27">
        <v>2029</v>
      </c>
      <c r="D14" s="27">
        <v>1996</v>
      </c>
      <c r="E14" s="27">
        <v>1996</v>
      </c>
      <c r="F14" s="27">
        <v>1404</v>
      </c>
      <c r="G14" s="28">
        <f>F14/E14</f>
        <v>0.70340681362725455</v>
      </c>
      <c r="H14" s="27">
        <v>2355</v>
      </c>
      <c r="I14" s="27">
        <v>2199</v>
      </c>
      <c r="J14" s="27">
        <v>2199</v>
      </c>
      <c r="K14" s="27">
        <v>2199</v>
      </c>
      <c r="L14" s="27">
        <v>2048.7139999999999</v>
      </c>
      <c r="M14" s="28">
        <f>L14/K14</f>
        <v>0.93165711687130515</v>
      </c>
      <c r="N14" s="27">
        <v>2270</v>
      </c>
      <c r="O14" s="27">
        <v>1905</v>
      </c>
      <c r="P14" s="27">
        <v>1905</v>
      </c>
      <c r="Q14" s="27">
        <v>1835</v>
      </c>
      <c r="R14" s="28">
        <f>Q14/P14</f>
        <v>0.96325459317585305</v>
      </c>
      <c r="S14" s="29">
        <f>Q14/F14-1</f>
        <v>0.30698005698005693</v>
      </c>
      <c r="T14" s="47">
        <f>Q14/L14-1</f>
        <v>-0.1043161710224072</v>
      </c>
      <c r="U14" s="48">
        <f>Q14-L14</f>
        <v>-213.71399999999994</v>
      </c>
      <c r="W14" s="346"/>
    </row>
    <row r="15" spans="2:23" ht="15.75" x14ac:dyDescent="0.25">
      <c r="B15" s="38" t="s">
        <v>12</v>
      </c>
      <c r="C15" s="22">
        <v>68300</v>
      </c>
      <c r="D15" s="22">
        <v>69195</v>
      </c>
      <c r="E15" s="22">
        <v>69195</v>
      </c>
      <c r="F15" s="22">
        <v>70627</v>
      </c>
      <c r="G15" s="23">
        <f t="shared" si="0"/>
        <v>1.0206951369318593</v>
      </c>
      <c r="H15" s="22">
        <v>74370.700000000012</v>
      </c>
      <c r="I15" s="22">
        <v>78597</v>
      </c>
      <c r="J15" s="22">
        <v>78597</v>
      </c>
      <c r="K15" s="22">
        <v>78597</v>
      </c>
      <c r="L15" s="22">
        <v>77619</v>
      </c>
      <c r="M15" s="23">
        <f t="shared" si="1"/>
        <v>0.98755677697622046</v>
      </c>
      <c r="N15" s="22">
        <v>88088.6</v>
      </c>
      <c r="O15" s="22">
        <v>90970</v>
      </c>
      <c r="P15" s="22">
        <v>90970</v>
      </c>
      <c r="Q15" s="22">
        <v>92622</v>
      </c>
      <c r="R15" s="24">
        <f t="shared" si="2"/>
        <v>1.018159832911949</v>
      </c>
      <c r="S15" s="25">
        <f t="shared" si="3"/>
        <v>0.31142480920894267</v>
      </c>
      <c r="T15" s="45">
        <f t="shared" si="4"/>
        <v>0.19329030263208757</v>
      </c>
      <c r="U15" s="46">
        <f t="shared" si="5"/>
        <v>15003</v>
      </c>
      <c r="W15" s="346"/>
    </row>
    <row r="16" spans="2:23" ht="15.75" x14ac:dyDescent="0.25">
      <c r="B16" s="26" t="s">
        <v>13</v>
      </c>
      <c r="C16" s="27">
        <v>46260</v>
      </c>
      <c r="D16" s="27">
        <v>46842</v>
      </c>
      <c r="E16" s="27">
        <v>46842</v>
      </c>
      <c r="F16" s="27">
        <v>47819</v>
      </c>
      <c r="G16" s="28">
        <f t="shared" si="0"/>
        <v>1.0208573502412366</v>
      </c>
      <c r="H16" s="27">
        <v>50304.675000000003</v>
      </c>
      <c r="I16" s="27">
        <v>53411</v>
      </c>
      <c r="J16" s="27">
        <v>53411</v>
      </c>
      <c r="K16" s="27">
        <v>53411</v>
      </c>
      <c r="L16" s="27">
        <v>52509</v>
      </c>
      <c r="M16" s="28">
        <f t="shared" si="1"/>
        <v>0.98311209301454761</v>
      </c>
      <c r="N16" s="27">
        <v>60384</v>
      </c>
      <c r="O16" s="27">
        <v>63083</v>
      </c>
      <c r="P16" s="27">
        <v>63083</v>
      </c>
      <c r="Q16" s="27">
        <v>62610</v>
      </c>
      <c r="R16" s="28">
        <f t="shared" si="2"/>
        <v>0.99250194188608654</v>
      </c>
      <c r="S16" s="29">
        <f t="shared" si="3"/>
        <v>0.30931219808026089</v>
      </c>
      <c r="T16" s="47">
        <f t="shared" si="4"/>
        <v>0.19236702279609208</v>
      </c>
      <c r="U16" s="48">
        <f t="shared" si="5"/>
        <v>10101</v>
      </c>
      <c r="W16" s="346"/>
    </row>
    <row r="17" spans="2:23" ht="15.75" x14ac:dyDescent="0.25">
      <c r="B17" s="26" t="s">
        <v>14</v>
      </c>
      <c r="C17" s="27">
        <v>2790</v>
      </c>
      <c r="D17" s="27">
        <v>2894</v>
      </c>
      <c r="E17" s="27">
        <v>2894</v>
      </c>
      <c r="F17" s="27">
        <v>2918</v>
      </c>
      <c r="G17" s="28">
        <f t="shared" si="0"/>
        <v>1.008293020041465</v>
      </c>
      <c r="H17" s="27">
        <v>3074.5</v>
      </c>
      <c r="I17" s="27">
        <v>3084</v>
      </c>
      <c r="J17" s="27">
        <v>3084</v>
      </c>
      <c r="K17" s="27">
        <v>3084</v>
      </c>
      <c r="L17" s="27">
        <v>3214</v>
      </c>
      <c r="M17" s="28">
        <f t="shared" si="1"/>
        <v>1.0421530479896239</v>
      </c>
      <c r="N17" s="27">
        <v>3392.4</v>
      </c>
      <c r="O17" s="27">
        <v>3300</v>
      </c>
      <c r="P17" s="27">
        <v>3300</v>
      </c>
      <c r="Q17" s="27">
        <v>3842</v>
      </c>
      <c r="R17" s="28">
        <f t="shared" si="2"/>
        <v>1.1642424242424243</v>
      </c>
      <c r="S17" s="29">
        <f t="shared" si="3"/>
        <v>0.31665524331734063</v>
      </c>
      <c r="T17" s="47">
        <f t="shared" si="4"/>
        <v>0.19539514623522081</v>
      </c>
      <c r="U17" s="48">
        <f t="shared" si="5"/>
        <v>628</v>
      </c>
      <c r="W17" s="346"/>
    </row>
    <row r="18" spans="2:23" ht="15.75" x14ac:dyDescent="0.25">
      <c r="B18" s="26" t="s">
        <v>15</v>
      </c>
      <c r="C18" s="27">
        <v>19250</v>
      </c>
      <c r="D18" s="27">
        <v>19459</v>
      </c>
      <c r="E18" s="27">
        <v>19459</v>
      </c>
      <c r="F18" s="27">
        <v>19890</v>
      </c>
      <c r="G18" s="28">
        <f t="shared" si="0"/>
        <v>1.0221491340767768</v>
      </c>
      <c r="H18" s="27">
        <v>20991.525000000001</v>
      </c>
      <c r="I18" s="27">
        <v>22102</v>
      </c>
      <c r="J18" s="27">
        <v>22102</v>
      </c>
      <c r="K18" s="27">
        <v>22102</v>
      </c>
      <c r="L18" s="27">
        <v>21896</v>
      </c>
      <c r="M18" s="28">
        <f t="shared" si="1"/>
        <v>0.99067957650891325</v>
      </c>
      <c r="N18" s="27">
        <v>24312.2</v>
      </c>
      <c r="O18" s="27">
        <v>24587</v>
      </c>
      <c r="P18" s="27">
        <v>24587</v>
      </c>
      <c r="Q18" s="27">
        <v>26170</v>
      </c>
      <c r="R18" s="28">
        <f t="shared" si="2"/>
        <v>1.0643836173587669</v>
      </c>
      <c r="S18" s="29">
        <f t="shared" si="3"/>
        <v>0.31573655103066867</v>
      </c>
      <c r="T18" s="47">
        <f t="shared" si="4"/>
        <v>0.19519546949214472</v>
      </c>
      <c r="U18" s="48">
        <f t="shared" si="5"/>
        <v>4274</v>
      </c>
      <c r="W18" s="346"/>
    </row>
    <row r="19" spans="2:23" ht="15.75" x14ac:dyDescent="0.25">
      <c r="B19" s="37" t="s">
        <v>16</v>
      </c>
      <c r="C19" s="17">
        <v>16954</v>
      </c>
      <c r="D19" s="17">
        <v>17586</v>
      </c>
      <c r="E19" s="17">
        <v>17586</v>
      </c>
      <c r="F19" s="17">
        <v>13882</v>
      </c>
      <c r="G19" s="18">
        <f t="shared" si="0"/>
        <v>0.78937791424997161</v>
      </c>
      <c r="H19" s="17">
        <v>19170.600000000002</v>
      </c>
      <c r="I19" s="17">
        <v>17043</v>
      </c>
      <c r="J19" s="17">
        <v>17043</v>
      </c>
      <c r="K19" s="17">
        <v>17043</v>
      </c>
      <c r="L19" s="17">
        <v>17189</v>
      </c>
      <c r="M19" s="18">
        <f t="shared" si="1"/>
        <v>1.0085665669189696</v>
      </c>
      <c r="N19" s="17">
        <v>19894</v>
      </c>
      <c r="O19" s="17">
        <v>17962</v>
      </c>
      <c r="P19" s="17">
        <v>17962</v>
      </c>
      <c r="Q19" s="17">
        <v>16882.300000000003</v>
      </c>
      <c r="R19" s="19">
        <f t="shared" si="2"/>
        <v>0.93988976728649387</v>
      </c>
      <c r="S19" s="20">
        <f t="shared" si="3"/>
        <v>0.21612879988474298</v>
      </c>
      <c r="T19" s="45">
        <f t="shared" si="4"/>
        <v>-1.7842806445982684E-2</v>
      </c>
      <c r="U19" s="46">
        <f t="shared" si="5"/>
        <v>-306.69999999999709</v>
      </c>
      <c r="W19" s="346"/>
    </row>
    <row r="20" spans="2:23" ht="15.75" x14ac:dyDescent="0.25">
      <c r="B20" s="26" t="s">
        <v>65</v>
      </c>
      <c r="C20" s="27">
        <v>10603</v>
      </c>
      <c r="D20" s="27">
        <v>9912</v>
      </c>
      <c r="E20" s="27">
        <v>9912</v>
      </c>
      <c r="F20" s="27">
        <v>6950</v>
      </c>
      <c r="G20" s="28">
        <f t="shared" si="0"/>
        <v>0.70117029862792579</v>
      </c>
      <c r="H20" s="27">
        <v>10839</v>
      </c>
      <c r="I20" s="27">
        <v>10671</v>
      </c>
      <c r="J20" s="27">
        <v>10671</v>
      </c>
      <c r="K20" s="27">
        <v>10671</v>
      </c>
      <c r="L20" s="27">
        <v>8535</v>
      </c>
      <c r="M20" s="28">
        <f t="shared" si="1"/>
        <v>0.79983131852684852</v>
      </c>
      <c r="N20" s="27">
        <v>11149</v>
      </c>
      <c r="O20" s="27">
        <v>8617</v>
      </c>
      <c r="P20" s="27">
        <v>8617</v>
      </c>
      <c r="Q20" s="27">
        <v>9262</v>
      </c>
      <c r="R20" s="28">
        <f t="shared" si="2"/>
        <v>1.0748520366716954</v>
      </c>
      <c r="S20" s="29">
        <f t="shared" si="3"/>
        <v>0.33266187050359708</v>
      </c>
      <c r="T20" s="47">
        <f t="shared" si="4"/>
        <v>8.5178676039835866E-2</v>
      </c>
      <c r="U20" s="48">
        <f t="shared" si="5"/>
        <v>727</v>
      </c>
      <c r="W20" s="346"/>
    </row>
    <row r="21" spans="2:23" ht="15.75" x14ac:dyDescent="0.25">
      <c r="B21" s="26" t="s">
        <v>17</v>
      </c>
      <c r="C21" s="27">
        <v>254</v>
      </c>
      <c r="D21" s="27">
        <v>254</v>
      </c>
      <c r="E21" s="27">
        <v>254</v>
      </c>
      <c r="F21" s="27">
        <v>45</v>
      </c>
      <c r="G21" s="28">
        <f t="shared" si="0"/>
        <v>0.17716535433070865</v>
      </c>
      <c r="H21" s="27">
        <v>254</v>
      </c>
      <c r="I21" s="27">
        <v>254</v>
      </c>
      <c r="J21" s="27">
        <v>254</v>
      </c>
      <c r="K21" s="27">
        <v>254</v>
      </c>
      <c r="L21" s="27">
        <v>83</v>
      </c>
      <c r="M21" s="28">
        <f t="shared" si="1"/>
        <v>0.32677165354330706</v>
      </c>
      <c r="N21" s="27">
        <v>260</v>
      </c>
      <c r="O21" s="27">
        <v>260</v>
      </c>
      <c r="P21" s="27">
        <v>260</v>
      </c>
      <c r="Q21" s="27">
        <v>18.699999999999996</v>
      </c>
      <c r="R21" s="28">
        <f t="shared" si="2"/>
        <v>7.1923076923076909E-2</v>
      </c>
      <c r="S21" s="29">
        <f t="shared" si="3"/>
        <v>-0.58444444444444454</v>
      </c>
      <c r="T21" s="47">
        <f t="shared" si="4"/>
        <v>-0.77469879518072293</v>
      </c>
      <c r="U21" s="48">
        <f t="shared" si="5"/>
        <v>-64.300000000000011</v>
      </c>
      <c r="W21" s="346"/>
    </row>
    <row r="22" spans="2:23" ht="15.75" x14ac:dyDescent="0.25">
      <c r="B22" s="26" t="s">
        <v>18</v>
      </c>
      <c r="C22" s="27">
        <v>1953</v>
      </c>
      <c r="D22" s="27">
        <v>1953</v>
      </c>
      <c r="E22" s="27">
        <v>1953</v>
      </c>
      <c r="F22" s="27">
        <v>2068</v>
      </c>
      <c r="G22" s="28">
        <f t="shared" si="0"/>
        <v>1.0588837685611878</v>
      </c>
      <c r="H22" s="27">
        <v>2148</v>
      </c>
      <c r="I22" s="27">
        <v>1839</v>
      </c>
      <c r="J22" s="27">
        <v>1839</v>
      </c>
      <c r="K22" s="27">
        <v>1839</v>
      </c>
      <c r="L22" s="27">
        <v>2406</v>
      </c>
      <c r="M22" s="28">
        <f t="shared" si="1"/>
        <v>1.3083197389885808</v>
      </c>
      <c r="N22" s="27">
        <v>2320</v>
      </c>
      <c r="O22" s="27">
        <v>2320</v>
      </c>
      <c r="P22" s="27">
        <v>2320</v>
      </c>
      <c r="Q22" s="27">
        <v>2130</v>
      </c>
      <c r="R22" s="28">
        <f t="shared" si="2"/>
        <v>0.9181034482758621</v>
      </c>
      <c r="S22" s="29">
        <f t="shared" si="3"/>
        <v>2.9980657640232167E-2</v>
      </c>
      <c r="T22" s="47">
        <f t="shared" si="4"/>
        <v>-0.11471321695760595</v>
      </c>
      <c r="U22" s="48">
        <f t="shared" si="5"/>
        <v>-276</v>
      </c>
      <c r="W22" s="346"/>
    </row>
    <row r="23" spans="2:23" ht="15.75" x14ac:dyDescent="0.25">
      <c r="B23" s="26" t="s">
        <v>19</v>
      </c>
      <c r="C23" s="27">
        <v>455</v>
      </c>
      <c r="D23" s="27">
        <v>455</v>
      </c>
      <c r="E23" s="27">
        <v>455</v>
      </c>
      <c r="F23" s="27">
        <v>438</v>
      </c>
      <c r="G23" s="28">
        <f t="shared" si="0"/>
        <v>0.96263736263736266</v>
      </c>
      <c r="H23" s="27">
        <v>455</v>
      </c>
      <c r="I23" s="27">
        <v>455</v>
      </c>
      <c r="J23" s="27">
        <v>455</v>
      </c>
      <c r="K23" s="27">
        <v>455</v>
      </c>
      <c r="L23" s="27">
        <v>447</v>
      </c>
      <c r="M23" s="28">
        <f t="shared" si="1"/>
        <v>0.98241758241758237</v>
      </c>
      <c r="N23" s="27">
        <v>455</v>
      </c>
      <c r="O23" s="27">
        <v>455</v>
      </c>
      <c r="P23" s="27">
        <v>455</v>
      </c>
      <c r="Q23" s="27">
        <v>466</v>
      </c>
      <c r="R23" s="28">
        <f t="shared" si="2"/>
        <v>1.0241758241758241</v>
      </c>
      <c r="S23" s="29">
        <f t="shared" si="3"/>
        <v>6.3926940639269514E-2</v>
      </c>
      <c r="T23" s="47">
        <f t="shared" si="4"/>
        <v>4.2505592841163287E-2</v>
      </c>
      <c r="U23" s="48">
        <f t="shared" si="5"/>
        <v>19</v>
      </c>
      <c r="W23" s="346"/>
    </row>
    <row r="24" spans="2:23" ht="15.75" x14ac:dyDescent="0.25">
      <c r="B24" s="26" t="s">
        <v>20</v>
      </c>
      <c r="C24" s="27">
        <v>2604</v>
      </c>
      <c r="D24" s="27">
        <v>2604</v>
      </c>
      <c r="E24" s="27">
        <v>2604</v>
      </c>
      <c r="F24" s="27">
        <v>2473</v>
      </c>
      <c r="G24" s="28">
        <f t="shared" si="0"/>
        <v>0.94969278033794158</v>
      </c>
      <c r="H24" s="27">
        <v>2864.4</v>
      </c>
      <c r="I24" s="27">
        <v>2564</v>
      </c>
      <c r="J24" s="27">
        <v>2564</v>
      </c>
      <c r="K24" s="27">
        <v>2564</v>
      </c>
      <c r="L24" s="27">
        <v>3181</v>
      </c>
      <c r="M24" s="28">
        <f t="shared" si="1"/>
        <v>1.2406396255850234</v>
      </c>
      <c r="N24" s="27">
        <v>2950</v>
      </c>
      <c r="O24" s="27">
        <v>2950</v>
      </c>
      <c r="P24" s="27">
        <v>2950</v>
      </c>
      <c r="Q24" s="27">
        <v>3457</v>
      </c>
      <c r="R24" s="28">
        <f t="shared" si="2"/>
        <v>1.1718644067796611</v>
      </c>
      <c r="S24" s="29">
        <f t="shared" si="3"/>
        <v>0.3978972907399918</v>
      </c>
      <c r="T24" s="47">
        <f t="shared" si="4"/>
        <v>8.6765168186105024E-2</v>
      </c>
      <c r="U24" s="48">
        <f t="shared" si="5"/>
        <v>276</v>
      </c>
      <c r="W24" s="346"/>
    </row>
    <row r="25" spans="2:23" ht="15.75" x14ac:dyDescent="0.25">
      <c r="B25" s="26" t="s">
        <v>21</v>
      </c>
      <c r="C25" s="27">
        <v>1085</v>
      </c>
      <c r="D25" s="27">
        <v>2408</v>
      </c>
      <c r="E25" s="27">
        <v>2408</v>
      </c>
      <c r="F25" s="27">
        <v>1908</v>
      </c>
      <c r="G25" s="28">
        <f t="shared" si="0"/>
        <v>0.79235880398671099</v>
      </c>
      <c r="H25" s="27">
        <v>2610.1999999999998</v>
      </c>
      <c r="I25" s="27">
        <v>1260</v>
      </c>
      <c r="J25" s="27">
        <v>1260</v>
      </c>
      <c r="K25" s="27">
        <v>1260</v>
      </c>
      <c r="L25" s="27">
        <v>2537</v>
      </c>
      <c r="M25" s="28">
        <f t="shared" si="1"/>
        <v>2.0134920634920634</v>
      </c>
      <c r="N25" s="27">
        <v>2760</v>
      </c>
      <c r="O25" s="27">
        <v>3360</v>
      </c>
      <c r="P25" s="27">
        <v>3360</v>
      </c>
      <c r="Q25" s="27">
        <v>1548.6</v>
      </c>
      <c r="R25" s="28">
        <f t="shared" si="2"/>
        <v>0.4608928571428571</v>
      </c>
      <c r="S25" s="29">
        <f t="shared" si="3"/>
        <v>-0.18836477987421385</v>
      </c>
      <c r="T25" s="47">
        <f t="shared" si="4"/>
        <v>-0.3895940086716595</v>
      </c>
      <c r="U25" s="48">
        <f t="shared" si="5"/>
        <v>-988.40000000000009</v>
      </c>
      <c r="W25" s="346"/>
    </row>
    <row r="26" spans="2:23" ht="15.75" x14ac:dyDescent="0.25">
      <c r="B26" s="37" t="s">
        <v>22</v>
      </c>
      <c r="C26" s="17">
        <v>3187</v>
      </c>
      <c r="D26" s="17">
        <v>3187</v>
      </c>
      <c r="E26" s="17">
        <v>3187</v>
      </c>
      <c r="F26" s="17">
        <v>1928</v>
      </c>
      <c r="G26" s="18">
        <f t="shared" si="0"/>
        <v>0.60495764041418265</v>
      </c>
      <c r="H26" s="17">
        <v>3329.6</v>
      </c>
      <c r="I26" s="17">
        <v>2179.6</v>
      </c>
      <c r="J26" s="17">
        <v>2179.6</v>
      </c>
      <c r="K26" s="17">
        <v>2179.6</v>
      </c>
      <c r="L26" s="17">
        <v>2273</v>
      </c>
      <c r="M26" s="18">
        <f t="shared" si="1"/>
        <v>1.0428518994310882</v>
      </c>
      <c r="N26" s="17">
        <v>2800</v>
      </c>
      <c r="O26" s="17">
        <v>2800</v>
      </c>
      <c r="P26" s="17">
        <v>2800</v>
      </c>
      <c r="Q26" s="17">
        <v>2071</v>
      </c>
      <c r="R26" s="19">
        <f t="shared" si="2"/>
        <v>0.73964285714285716</v>
      </c>
      <c r="S26" s="20">
        <f t="shared" si="3"/>
        <v>7.4170124481327759E-2</v>
      </c>
      <c r="T26" s="45">
        <f t="shared" si="4"/>
        <v>-8.8869335679718442E-2</v>
      </c>
      <c r="U26" s="46">
        <f t="shared" si="5"/>
        <v>-202</v>
      </c>
      <c r="W26" s="346"/>
    </row>
    <row r="27" spans="2:23" ht="15.75" x14ac:dyDescent="0.25">
      <c r="B27" s="37" t="s">
        <v>23</v>
      </c>
      <c r="C27" s="17">
        <v>6207</v>
      </c>
      <c r="D27" s="17">
        <v>8701</v>
      </c>
      <c r="E27" s="17">
        <v>8701</v>
      </c>
      <c r="F27" s="17">
        <v>5894</v>
      </c>
      <c r="G27" s="18">
        <f t="shared" si="0"/>
        <v>0.67739340305711992</v>
      </c>
      <c r="H27" s="17">
        <v>5570</v>
      </c>
      <c r="I27" s="17">
        <v>4765</v>
      </c>
      <c r="J27" s="17">
        <v>4765</v>
      </c>
      <c r="K27" s="17">
        <v>4765</v>
      </c>
      <c r="L27" s="17">
        <v>3437</v>
      </c>
      <c r="M27" s="18">
        <f t="shared" si="1"/>
        <v>0.72130115424973762</v>
      </c>
      <c r="N27" s="17">
        <v>8669</v>
      </c>
      <c r="O27" s="17">
        <v>8085</v>
      </c>
      <c r="P27" s="17">
        <v>8085</v>
      </c>
      <c r="Q27" s="17">
        <v>7836</v>
      </c>
      <c r="R27" s="19">
        <f t="shared" si="2"/>
        <v>0.96920222634508346</v>
      </c>
      <c r="S27" s="20">
        <f t="shared" si="3"/>
        <v>0.32948761452324393</v>
      </c>
      <c r="T27" s="45">
        <f t="shared" si="4"/>
        <v>1.2798952574919986</v>
      </c>
      <c r="U27" s="46">
        <f t="shared" si="5"/>
        <v>4399</v>
      </c>
      <c r="W27" s="346"/>
    </row>
    <row r="28" spans="2:23" ht="6" customHeight="1" x14ac:dyDescent="0.25">
      <c r="B28" s="34"/>
      <c r="C28" s="2"/>
      <c r="D28" s="2"/>
      <c r="E28" s="2"/>
      <c r="F28" s="2"/>
      <c r="G28" s="3"/>
      <c r="H28" s="2"/>
      <c r="I28" s="2"/>
      <c r="J28" s="2"/>
      <c r="K28" s="2"/>
      <c r="L28" s="2"/>
      <c r="M28" s="3"/>
      <c r="N28" s="2"/>
      <c r="O28" s="2"/>
      <c r="P28" s="2"/>
      <c r="Q28" s="2"/>
      <c r="R28" s="5"/>
      <c r="S28" s="6"/>
      <c r="T28" s="45"/>
      <c r="U28" s="46"/>
      <c r="W28" s="346"/>
    </row>
    <row r="29" spans="2:23" ht="15.75" x14ac:dyDescent="0.25">
      <c r="B29" s="36" t="s">
        <v>5</v>
      </c>
      <c r="C29" s="13">
        <v>247568</v>
      </c>
      <c r="D29" s="13">
        <v>268772</v>
      </c>
      <c r="E29" s="13">
        <v>268772</v>
      </c>
      <c r="F29" s="13">
        <v>256906</v>
      </c>
      <c r="G29" s="14">
        <f t="shared" si="0"/>
        <v>0.95585105591356245</v>
      </c>
      <c r="H29" s="13">
        <v>272428.25</v>
      </c>
      <c r="I29" s="13">
        <v>288493.40000000002</v>
      </c>
      <c r="J29" s="13">
        <v>288493.40000000002</v>
      </c>
      <c r="K29" s="13">
        <v>288493.40000000002</v>
      </c>
      <c r="L29" s="13">
        <v>278596</v>
      </c>
      <c r="M29" s="14">
        <f t="shared" si="1"/>
        <v>0.9656928026776348</v>
      </c>
      <c r="N29" s="13">
        <v>324810.40000000002</v>
      </c>
      <c r="O29" s="13">
        <v>324811</v>
      </c>
      <c r="P29" s="13">
        <v>324810</v>
      </c>
      <c r="Q29" s="13">
        <v>318566</v>
      </c>
      <c r="R29" s="15">
        <f t="shared" si="2"/>
        <v>0.98077645392691115</v>
      </c>
      <c r="S29" s="16">
        <f t="shared" si="3"/>
        <v>0.2400099647341829</v>
      </c>
      <c r="T29" s="43">
        <f t="shared" si="4"/>
        <v>0.14346939654553537</v>
      </c>
      <c r="U29" s="44">
        <f t="shared" si="5"/>
        <v>39970</v>
      </c>
      <c r="W29" s="346"/>
    </row>
    <row r="30" spans="2:23" ht="15.75" x14ac:dyDescent="0.25">
      <c r="B30" s="37" t="s">
        <v>24</v>
      </c>
      <c r="C30" s="17">
        <v>223513</v>
      </c>
      <c r="D30" s="17">
        <v>238968</v>
      </c>
      <c r="E30" s="17">
        <v>238901</v>
      </c>
      <c r="F30" s="17">
        <v>233498</v>
      </c>
      <c r="G30" s="18">
        <f t="shared" si="0"/>
        <v>0.97738393727945883</v>
      </c>
      <c r="H30" s="17">
        <v>234191.85</v>
      </c>
      <c r="I30" s="17">
        <v>256384.4</v>
      </c>
      <c r="J30" s="17">
        <v>255808.4</v>
      </c>
      <c r="K30" s="17">
        <v>255906.4</v>
      </c>
      <c r="L30" s="17">
        <v>249959</v>
      </c>
      <c r="M30" s="18">
        <f t="shared" si="1"/>
        <v>0.97675947143174224</v>
      </c>
      <c r="N30" s="17">
        <v>276059.40000000002</v>
      </c>
      <c r="O30" s="17">
        <v>279888</v>
      </c>
      <c r="P30" s="17">
        <v>279833</v>
      </c>
      <c r="Q30" s="17">
        <v>275042</v>
      </c>
      <c r="R30" s="19">
        <f t="shared" si="2"/>
        <v>0.98287907430503196</v>
      </c>
      <c r="S30" s="20">
        <f t="shared" si="3"/>
        <v>0.17792015349167878</v>
      </c>
      <c r="T30" s="45">
        <f t="shared" si="4"/>
        <v>0.10034845714697216</v>
      </c>
      <c r="U30" s="46">
        <f t="shared" si="5"/>
        <v>25083</v>
      </c>
      <c r="W30" s="346"/>
    </row>
    <row r="31" spans="2:23" ht="15.75" x14ac:dyDescent="0.25">
      <c r="B31" s="38" t="s">
        <v>25</v>
      </c>
      <c r="C31" s="22">
        <v>31394</v>
      </c>
      <c r="D31" s="22">
        <v>31597</v>
      </c>
      <c r="E31" s="22">
        <v>31493</v>
      </c>
      <c r="F31" s="22">
        <v>31010</v>
      </c>
      <c r="G31" s="23">
        <f t="shared" si="0"/>
        <v>0.98466325850188929</v>
      </c>
      <c r="H31" s="22">
        <v>32679.4</v>
      </c>
      <c r="I31" s="22">
        <v>33234</v>
      </c>
      <c r="J31" s="22">
        <v>33234</v>
      </c>
      <c r="K31" s="22">
        <v>32819</v>
      </c>
      <c r="L31" s="22">
        <v>32159</v>
      </c>
      <c r="M31" s="23">
        <f t="shared" si="1"/>
        <v>0.97988969804076909</v>
      </c>
      <c r="N31" s="22">
        <v>34880</v>
      </c>
      <c r="O31" s="22">
        <v>37457</v>
      </c>
      <c r="P31" s="22">
        <v>37307</v>
      </c>
      <c r="Q31" s="22">
        <v>36877</v>
      </c>
      <c r="R31" s="24">
        <f t="shared" si="2"/>
        <v>0.98847401291982739</v>
      </c>
      <c r="S31" s="25">
        <f t="shared" si="3"/>
        <v>0.18919703321509185</v>
      </c>
      <c r="T31" s="45">
        <f t="shared" si="4"/>
        <v>0.14670854193227401</v>
      </c>
      <c r="U31" s="46">
        <f t="shared" si="5"/>
        <v>4718</v>
      </c>
      <c r="W31" s="346"/>
    </row>
    <row r="32" spans="2:23" ht="15.75" x14ac:dyDescent="0.25">
      <c r="B32" s="38" t="s">
        <v>26</v>
      </c>
      <c r="C32" s="22">
        <v>21322</v>
      </c>
      <c r="D32" s="22">
        <v>21965</v>
      </c>
      <c r="E32" s="22">
        <v>22538</v>
      </c>
      <c r="F32" s="22">
        <v>20110</v>
      </c>
      <c r="G32" s="23">
        <f t="shared" si="0"/>
        <v>0.89227083148460373</v>
      </c>
      <c r="H32" s="22">
        <v>20656</v>
      </c>
      <c r="I32" s="22">
        <v>23106</v>
      </c>
      <c r="J32" s="22">
        <v>22844</v>
      </c>
      <c r="K32" s="22">
        <v>23476</v>
      </c>
      <c r="L32" s="22">
        <v>21001</v>
      </c>
      <c r="M32" s="23">
        <f t="shared" si="1"/>
        <v>0.89457318112114503</v>
      </c>
      <c r="N32" s="22">
        <v>23631</v>
      </c>
      <c r="O32" s="22">
        <v>23678</v>
      </c>
      <c r="P32" s="22">
        <v>22596</v>
      </c>
      <c r="Q32" s="22">
        <v>21117</v>
      </c>
      <c r="R32" s="24">
        <f t="shared" si="2"/>
        <v>0.93454593733404145</v>
      </c>
      <c r="S32" s="25">
        <f t="shared" si="3"/>
        <v>5.007458975634016E-2</v>
      </c>
      <c r="T32" s="45">
        <f t="shared" si="4"/>
        <v>5.5235464977858584E-3</v>
      </c>
      <c r="U32" s="46">
        <f t="shared" si="5"/>
        <v>116</v>
      </c>
      <c r="W32" s="346"/>
    </row>
    <row r="33" spans="2:23" ht="15.75" x14ac:dyDescent="0.25">
      <c r="B33" s="38" t="s">
        <v>27</v>
      </c>
      <c r="C33" s="22">
        <v>161319</v>
      </c>
      <c r="D33" s="22">
        <v>176028</v>
      </c>
      <c r="E33" s="22">
        <v>175492</v>
      </c>
      <c r="F33" s="22">
        <v>173292</v>
      </c>
      <c r="G33" s="23">
        <f t="shared" si="0"/>
        <v>0.98746381601440525</v>
      </c>
      <c r="H33" s="22">
        <v>170785.45</v>
      </c>
      <c r="I33" s="22">
        <v>189823.4</v>
      </c>
      <c r="J33" s="22">
        <v>189509.4</v>
      </c>
      <c r="K33" s="22">
        <v>190238.4</v>
      </c>
      <c r="L33" s="22">
        <v>187659</v>
      </c>
      <c r="M33" s="23">
        <f t="shared" si="1"/>
        <v>0.98644122322307171</v>
      </c>
      <c r="N33" s="22">
        <v>204625.4</v>
      </c>
      <c r="O33" s="22">
        <v>205533</v>
      </c>
      <c r="P33" s="22">
        <v>206815</v>
      </c>
      <c r="Q33" s="22">
        <v>204129</v>
      </c>
      <c r="R33" s="24">
        <f t="shared" si="2"/>
        <v>0.98701254744578493</v>
      </c>
      <c r="S33" s="25">
        <f t="shared" si="3"/>
        <v>0.17794820303303105</v>
      </c>
      <c r="T33" s="45">
        <f t="shared" si="4"/>
        <v>8.7765574792575851E-2</v>
      </c>
      <c r="U33" s="46">
        <f t="shared" si="5"/>
        <v>16470</v>
      </c>
      <c r="W33" s="346"/>
    </row>
    <row r="34" spans="2:23" ht="15.75" x14ac:dyDescent="0.25">
      <c r="B34" s="26" t="s">
        <v>28</v>
      </c>
      <c r="C34" s="27">
        <v>2213</v>
      </c>
      <c r="D34" s="27">
        <v>2911</v>
      </c>
      <c r="E34" s="27">
        <v>2911</v>
      </c>
      <c r="F34" s="27">
        <v>2343</v>
      </c>
      <c r="G34" s="28">
        <f t="shared" si="0"/>
        <v>0.80487804878048785</v>
      </c>
      <c r="H34" s="27">
        <v>3157</v>
      </c>
      <c r="I34" s="27">
        <v>2974</v>
      </c>
      <c r="J34" s="27">
        <v>2974</v>
      </c>
      <c r="K34" s="27">
        <v>2977</v>
      </c>
      <c r="L34" s="27">
        <v>1955</v>
      </c>
      <c r="M34" s="28">
        <f t="shared" si="1"/>
        <v>0.65670137722539468</v>
      </c>
      <c r="N34" s="27">
        <v>1439</v>
      </c>
      <c r="O34" s="27">
        <v>1851</v>
      </c>
      <c r="P34" s="27">
        <v>1851</v>
      </c>
      <c r="Q34" s="27">
        <v>2228</v>
      </c>
      <c r="R34" s="28">
        <f t="shared" si="2"/>
        <v>1.2036736898973528</v>
      </c>
      <c r="S34" s="29">
        <f t="shared" si="3"/>
        <v>-4.908237302603502E-2</v>
      </c>
      <c r="T34" s="47">
        <f t="shared" si="4"/>
        <v>0.13964194373401528</v>
      </c>
      <c r="U34" s="48">
        <f t="shared" si="5"/>
        <v>273</v>
      </c>
      <c r="W34" s="346"/>
    </row>
    <row r="35" spans="2:23" ht="15.75" x14ac:dyDescent="0.25">
      <c r="B35" s="26" t="s">
        <v>29</v>
      </c>
      <c r="C35" s="27">
        <v>120653</v>
      </c>
      <c r="D35" s="27">
        <v>122627</v>
      </c>
      <c r="E35" s="27">
        <v>122906</v>
      </c>
      <c r="F35" s="27">
        <v>121439</v>
      </c>
      <c r="G35" s="28">
        <f t="shared" si="0"/>
        <v>0.9880640489479765</v>
      </c>
      <c r="H35" s="27">
        <v>124497.45</v>
      </c>
      <c r="I35" s="27">
        <v>132924.4</v>
      </c>
      <c r="J35" s="27">
        <v>132924.4</v>
      </c>
      <c r="K35" s="27">
        <v>132890.4</v>
      </c>
      <c r="L35" s="27">
        <v>131758</v>
      </c>
      <c r="M35" s="28">
        <f t="shared" si="1"/>
        <v>0.99147869221554008</v>
      </c>
      <c r="N35" s="27">
        <v>144951.09</v>
      </c>
      <c r="O35" s="27">
        <v>149857</v>
      </c>
      <c r="P35" s="27">
        <v>150607</v>
      </c>
      <c r="Q35" s="27">
        <v>148867</v>
      </c>
      <c r="R35" s="28">
        <f t="shared" si="2"/>
        <v>0.98844675214299471</v>
      </c>
      <c r="S35" s="29">
        <f t="shared" si="3"/>
        <v>0.22585824982089764</v>
      </c>
      <c r="T35" s="47">
        <f t="shared" si="4"/>
        <v>0.12985169780962069</v>
      </c>
      <c r="U35" s="48">
        <f t="shared" si="5"/>
        <v>17109</v>
      </c>
      <c r="W35" s="346"/>
    </row>
    <row r="36" spans="2:23" ht="15.75" x14ac:dyDescent="0.25">
      <c r="B36" s="26" t="s">
        <v>30</v>
      </c>
      <c r="C36" s="27">
        <v>71319</v>
      </c>
      <c r="D36" s="27">
        <v>71919</v>
      </c>
      <c r="E36" s="27">
        <v>71919</v>
      </c>
      <c r="F36" s="27">
        <v>71522</v>
      </c>
      <c r="G36" s="28">
        <f t="shared" si="0"/>
        <v>0.99447990099973582</v>
      </c>
      <c r="H36" s="27">
        <v>74220</v>
      </c>
      <c r="I36" s="27">
        <v>78224</v>
      </c>
      <c r="J36" s="27">
        <v>78224</v>
      </c>
      <c r="K36" s="27">
        <v>78440</v>
      </c>
      <c r="L36" s="27">
        <v>78394</v>
      </c>
      <c r="M36" s="28">
        <f t="shared" si="1"/>
        <v>0.99941356450790408</v>
      </c>
      <c r="N36" s="27">
        <v>86799.45</v>
      </c>
      <c r="O36" s="27">
        <v>90147</v>
      </c>
      <c r="P36" s="27">
        <v>90587</v>
      </c>
      <c r="Q36" s="27">
        <v>90139</v>
      </c>
      <c r="R36" s="28">
        <f t="shared" si="2"/>
        <v>0.99505447801560931</v>
      </c>
      <c r="S36" s="29">
        <f t="shared" si="3"/>
        <v>0.26029753082967488</v>
      </c>
      <c r="T36" s="47">
        <f t="shared" si="4"/>
        <v>0.14982013929637472</v>
      </c>
      <c r="U36" s="48">
        <f t="shared" si="5"/>
        <v>11745</v>
      </c>
      <c r="W36" s="346"/>
    </row>
    <row r="37" spans="2:23" ht="15.75" x14ac:dyDescent="0.25">
      <c r="B37" s="26" t="s">
        <v>31</v>
      </c>
      <c r="C37" s="27">
        <v>2681</v>
      </c>
      <c r="D37" s="27">
        <v>3029</v>
      </c>
      <c r="E37" s="27">
        <v>3029</v>
      </c>
      <c r="F37" s="27">
        <v>2753</v>
      </c>
      <c r="G37" s="28">
        <f t="shared" si="0"/>
        <v>0.90888081875206339</v>
      </c>
      <c r="H37" s="27">
        <v>2810</v>
      </c>
      <c r="I37" s="27">
        <v>2880</v>
      </c>
      <c r="J37" s="27">
        <v>2880</v>
      </c>
      <c r="K37" s="27">
        <v>2880</v>
      </c>
      <c r="L37" s="27">
        <v>2702</v>
      </c>
      <c r="M37" s="28">
        <f t="shared" si="1"/>
        <v>0.93819444444444444</v>
      </c>
      <c r="N37" s="27">
        <v>2976.4</v>
      </c>
      <c r="O37" s="27">
        <v>2976</v>
      </c>
      <c r="P37" s="27">
        <v>2976</v>
      </c>
      <c r="Q37" s="27">
        <v>2432</v>
      </c>
      <c r="R37" s="28">
        <f t="shared" si="2"/>
        <v>0.81720430107526887</v>
      </c>
      <c r="S37" s="29">
        <f t="shared" si="3"/>
        <v>-0.1166000726480203</v>
      </c>
      <c r="T37" s="47">
        <f t="shared" si="4"/>
        <v>-9.9925980754996258E-2</v>
      </c>
      <c r="U37" s="48">
        <f t="shared" si="5"/>
        <v>-270</v>
      </c>
      <c r="W37" s="346"/>
    </row>
    <row r="38" spans="2:23" ht="15.75" x14ac:dyDescent="0.25">
      <c r="B38" s="26" t="s">
        <v>32</v>
      </c>
      <c r="C38" s="27">
        <v>12286</v>
      </c>
      <c r="D38" s="27">
        <v>12700</v>
      </c>
      <c r="E38" s="27">
        <v>12639</v>
      </c>
      <c r="F38" s="27">
        <v>12120</v>
      </c>
      <c r="G38" s="28">
        <f t="shared" si="0"/>
        <v>0.95893662473296937</v>
      </c>
      <c r="H38" s="27">
        <v>11417.45</v>
      </c>
      <c r="I38" s="27">
        <v>13612.4</v>
      </c>
      <c r="J38" s="27">
        <v>13612.4</v>
      </c>
      <c r="K38" s="27">
        <v>12862.4</v>
      </c>
      <c r="L38" s="27">
        <v>12505</v>
      </c>
      <c r="M38" s="28">
        <f t="shared" si="1"/>
        <v>0.97221358377907707</v>
      </c>
      <c r="N38" s="27">
        <v>13111.24</v>
      </c>
      <c r="O38" s="27">
        <v>13868</v>
      </c>
      <c r="P38" s="27">
        <v>14178</v>
      </c>
      <c r="Q38" s="27">
        <v>13874</v>
      </c>
      <c r="R38" s="28">
        <f t="shared" si="2"/>
        <v>0.97855832980674284</v>
      </c>
      <c r="S38" s="29">
        <f t="shared" si="3"/>
        <v>0.1447194719471947</v>
      </c>
      <c r="T38" s="47">
        <f t="shared" si="4"/>
        <v>0.10947620951619341</v>
      </c>
      <c r="U38" s="48">
        <f t="shared" si="5"/>
        <v>1369</v>
      </c>
      <c r="W38" s="346"/>
    </row>
    <row r="39" spans="2:23" ht="15.75" x14ac:dyDescent="0.25">
      <c r="B39" s="26" t="s">
        <v>33</v>
      </c>
      <c r="C39" s="27">
        <v>34367</v>
      </c>
      <c r="D39" s="27">
        <v>34979</v>
      </c>
      <c r="E39" s="27">
        <v>35319</v>
      </c>
      <c r="F39" s="27">
        <v>35044</v>
      </c>
      <c r="G39" s="28">
        <f t="shared" si="0"/>
        <v>0.99221382258840851</v>
      </c>
      <c r="H39" s="27">
        <v>36050</v>
      </c>
      <c r="I39" s="27">
        <v>38208</v>
      </c>
      <c r="J39" s="27">
        <v>38208</v>
      </c>
      <c r="K39" s="27">
        <v>38708</v>
      </c>
      <c r="L39" s="27">
        <v>38157</v>
      </c>
      <c r="M39" s="28">
        <f t="shared" si="1"/>
        <v>0.98576521649271465</v>
      </c>
      <c r="N39" s="27">
        <v>42064</v>
      </c>
      <c r="O39" s="27">
        <v>42866</v>
      </c>
      <c r="P39" s="27">
        <v>42866</v>
      </c>
      <c r="Q39" s="27">
        <v>42422</v>
      </c>
      <c r="R39" s="28">
        <f t="shared" si="2"/>
        <v>0.98964214062427103</v>
      </c>
      <c r="S39" s="29">
        <f t="shared" si="3"/>
        <v>0.21053532701746369</v>
      </c>
      <c r="T39" s="47">
        <f t="shared" si="4"/>
        <v>0.1117750347249522</v>
      </c>
      <c r="U39" s="48">
        <f t="shared" si="5"/>
        <v>4265</v>
      </c>
      <c r="W39" s="346"/>
    </row>
    <row r="40" spans="2:23" ht="15.75" x14ac:dyDescent="0.25">
      <c r="B40" s="26" t="s">
        <v>34</v>
      </c>
      <c r="C40" s="27">
        <v>38453</v>
      </c>
      <c r="D40" s="27">
        <v>50490</v>
      </c>
      <c r="E40" s="27">
        <v>49675</v>
      </c>
      <c r="F40" s="27">
        <v>49510</v>
      </c>
      <c r="G40" s="28">
        <f t="shared" si="0"/>
        <v>0.9966784096628083</v>
      </c>
      <c r="H40" s="27">
        <v>43131</v>
      </c>
      <c r="I40" s="27">
        <v>53925</v>
      </c>
      <c r="J40" s="27">
        <v>53611</v>
      </c>
      <c r="K40" s="27">
        <v>54371</v>
      </c>
      <c r="L40" s="27">
        <v>53946</v>
      </c>
      <c r="M40" s="28">
        <f t="shared" si="1"/>
        <v>0.9921833330267974</v>
      </c>
      <c r="N40" s="27">
        <v>58235.31</v>
      </c>
      <c r="O40" s="27">
        <v>53825</v>
      </c>
      <c r="P40" s="27">
        <v>54357</v>
      </c>
      <c r="Q40" s="27">
        <v>53034</v>
      </c>
      <c r="R40" s="28">
        <f t="shared" si="2"/>
        <v>0.97566090843865561</v>
      </c>
      <c r="S40" s="29">
        <f t="shared" si="3"/>
        <v>7.1177539890931119E-2</v>
      </c>
      <c r="T40" s="47">
        <f t="shared" si="4"/>
        <v>-1.690579468357245E-2</v>
      </c>
      <c r="U40" s="48">
        <f t="shared" si="5"/>
        <v>-912</v>
      </c>
      <c r="W40" s="346"/>
    </row>
    <row r="41" spans="2:23" ht="15.75" x14ac:dyDescent="0.25">
      <c r="B41" s="38" t="s">
        <v>35</v>
      </c>
      <c r="C41" s="22">
        <v>9478</v>
      </c>
      <c r="D41" s="22">
        <v>9378</v>
      </c>
      <c r="E41" s="22">
        <v>9378</v>
      </c>
      <c r="F41" s="22">
        <v>9086</v>
      </c>
      <c r="G41" s="23">
        <f t="shared" si="0"/>
        <v>0.96886329707826824</v>
      </c>
      <c r="H41" s="22">
        <v>10071</v>
      </c>
      <c r="I41" s="22">
        <v>10221</v>
      </c>
      <c r="J41" s="22">
        <v>10221</v>
      </c>
      <c r="K41" s="22">
        <v>9373</v>
      </c>
      <c r="L41" s="22">
        <v>9140</v>
      </c>
      <c r="M41" s="23">
        <f t="shared" si="1"/>
        <v>0.9751413634908781</v>
      </c>
      <c r="N41" s="22">
        <v>12923</v>
      </c>
      <c r="O41" s="22">
        <v>13220</v>
      </c>
      <c r="P41" s="22">
        <v>13115</v>
      </c>
      <c r="Q41" s="22">
        <v>12919</v>
      </c>
      <c r="R41" s="24">
        <f t="shared" si="2"/>
        <v>0.98505528021349598</v>
      </c>
      <c r="S41" s="25">
        <f t="shared" si="3"/>
        <v>0.42185780321373545</v>
      </c>
      <c r="T41" s="45">
        <f t="shared" si="4"/>
        <v>0.41345733041575494</v>
      </c>
      <c r="U41" s="46">
        <f t="shared" si="5"/>
        <v>3779</v>
      </c>
      <c r="W41" s="346"/>
    </row>
    <row r="42" spans="2:23" ht="15.75" x14ac:dyDescent="0.25">
      <c r="B42" s="26" t="s">
        <v>36</v>
      </c>
      <c r="C42" s="27">
        <v>3069</v>
      </c>
      <c r="D42" s="27">
        <v>2949</v>
      </c>
      <c r="E42" s="27">
        <v>2949</v>
      </c>
      <c r="F42" s="27">
        <v>3026</v>
      </c>
      <c r="G42" s="28">
        <f t="shared" si="0"/>
        <v>1.0261105459477788</v>
      </c>
      <c r="H42" s="27">
        <v>3603</v>
      </c>
      <c r="I42" s="27">
        <v>3703</v>
      </c>
      <c r="J42" s="27">
        <v>3703</v>
      </c>
      <c r="K42" s="27">
        <v>3433</v>
      </c>
      <c r="L42" s="27">
        <v>3413</v>
      </c>
      <c r="M42" s="28">
        <f t="shared" si="1"/>
        <v>0.99417419166909404</v>
      </c>
      <c r="N42" s="27">
        <v>4416</v>
      </c>
      <c r="O42" s="27">
        <v>4332</v>
      </c>
      <c r="P42" s="27">
        <v>4282</v>
      </c>
      <c r="Q42" s="27">
        <v>4181</v>
      </c>
      <c r="R42" s="28">
        <f t="shared" si="2"/>
        <v>0.97641289117234942</v>
      </c>
      <c r="S42" s="29">
        <f t="shared" si="3"/>
        <v>0.38169200264375402</v>
      </c>
      <c r="T42" s="47">
        <f t="shared" si="4"/>
        <v>0.22502197480222685</v>
      </c>
      <c r="U42" s="48">
        <f t="shared" si="5"/>
        <v>768</v>
      </c>
      <c r="W42" s="346"/>
    </row>
    <row r="43" spans="2:23" ht="15.75" x14ac:dyDescent="0.25">
      <c r="B43" s="26" t="s">
        <v>37</v>
      </c>
      <c r="C43" s="27">
        <v>6409</v>
      </c>
      <c r="D43" s="27">
        <v>6429</v>
      </c>
      <c r="E43" s="27">
        <v>6429</v>
      </c>
      <c r="F43" s="27">
        <v>6060</v>
      </c>
      <c r="G43" s="28">
        <f t="shared" si="0"/>
        <v>0.94260382641157259</v>
      </c>
      <c r="H43" s="27">
        <v>6468</v>
      </c>
      <c r="I43" s="27">
        <v>6518</v>
      </c>
      <c r="J43" s="27">
        <v>6518</v>
      </c>
      <c r="K43" s="27">
        <v>5940</v>
      </c>
      <c r="L43" s="27">
        <v>5727</v>
      </c>
      <c r="M43" s="28">
        <f t="shared" si="1"/>
        <v>0.96414141414141419</v>
      </c>
      <c r="N43" s="27">
        <v>8507</v>
      </c>
      <c r="O43" s="27">
        <v>8888</v>
      </c>
      <c r="P43" s="27">
        <v>8833</v>
      </c>
      <c r="Q43" s="27">
        <v>8738</v>
      </c>
      <c r="R43" s="28">
        <f t="shared" si="2"/>
        <v>0.98924487716517606</v>
      </c>
      <c r="S43" s="29">
        <f t="shared" si="3"/>
        <v>0.44191419141914201</v>
      </c>
      <c r="T43" s="47">
        <f t="shared" si="4"/>
        <v>0.52575519469181065</v>
      </c>
      <c r="U43" s="48">
        <f t="shared" si="5"/>
        <v>3011</v>
      </c>
      <c r="W43" s="346"/>
    </row>
    <row r="44" spans="2:23" ht="15.75" x14ac:dyDescent="0.25">
      <c r="B44" s="37" t="s">
        <v>38</v>
      </c>
      <c r="C44" s="17">
        <v>24055</v>
      </c>
      <c r="D44" s="17">
        <v>29804</v>
      </c>
      <c r="E44" s="17">
        <v>29871</v>
      </c>
      <c r="F44" s="17">
        <v>23408</v>
      </c>
      <c r="G44" s="18">
        <f t="shared" si="0"/>
        <v>0.78363630276857155</v>
      </c>
      <c r="H44" s="17">
        <v>38236.400000000001</v>
      </c>
      <c r="I44" s="17">
        <v>32109</v>
      </c>
      <c r="J44" s="17">
        <v>32685</v>
      </c>
      <c r="K44" s="17">
        <v>32587</v>
      </c>
      <c r="L44" s="17">
        <v>28637</v>
      </c>
      <c r="M44" s="18">
        <f t="shared" si="1"/>
        <v>0.87878601896461783</v>
      </c>
      <c r="N44" s="17">
        <v>48751</v>
      </c>
      <c r="O44" s="17">
        <v>44923</v>
      </c>
      <c r="P44" s="17">
        <v>44977</v>
      </c>
      <c r="Q44" s="17">
        <v>43524</v>
      </c>
      <c r="R44" s="19">
        <f t="shared" si="2"/>
        <v>0.96769459946194725</v>
      </c>
      <c r="S44" s="20">
        <f t="shared" si="3"/>
        <v>0.85936431989063577</v>
      </c>
      <c r="T44" s="45">
        <f t="shared" si="4"/>
        <v>0.51985193979816313</v>
      </c>
      <c r="U44" s="46">
        <f t="shared" si="5"/>
        <v>14887</v>
      </c>
      <c r="W44" s="346"/>
    </row>
    <row r="45" spans="2:23" ht="5.25" customHeight="1" x14ac:dyDescent="0.25">
      <c r="B45" s="34"/>
      <c r="C45" s="2"/>
      <c r="D45" s="2"/>
      <c r="E45" s="2"/>
      <c r="F45" s="2"/>
      <c r="G45" s="3"/>
      <c r="H45" s="2"/>
      <c r="I45" s="2"/>
      <c r="J45" s="2"/>
      <c r="K45" s="2"/>
      <c r="L45" s="2"/>
      <c r="M45" s="3"/>
      <c r="N45" s="2"/>
      <c r="O45" s="2"/>
      <c r="P45" s="2"/>
      <c r="Q45" s="2"/>
      <c r="R45" s="5"/>
      <c r="S45" s="6"/>
      <c r="T45" s="45"/>
      <c r="U45" s="46"/>
      <c r="W45" s="346"/>
    </row>
    <row r="46" spans="2:23" ht="15.75" x14ac:dyDescent="0.25">
      <c r="B46" s="36" t="s">
        <v>63</v>
      </c>
      <c r="C46" s="13">
        <v>-34938</v>
      </c>
      <c r="D46" s="13">
        <v>-46230</v>
      </c>
      <c r="E46" s="13">
        <v>-46230</v>
      </c>
      <c r="F46" s="13">
        <v>-38885</v>
      </c>
      <c r="G46" s="14">
        <f t="shared" si="0"/>
        <v>0.84112048453385246</v>
      </c>
      <c r="H46" s="13">
        <v>-33528.949999999953</v>
      </c>
      <c r="I46" s="13">
        <v>-42735.800000000017</v>
      </c>
      <c r="J46" s="13">
        <v>-42735.800000000017</v>
      </c>
      <c r="K46" s="13">
        <v>-42735.800000000017</v>
      </c>
      <c r="L46" s="13">
        <v>-35511.286</v>
      </c>
      <c r="M46" s="14">
        <f t="shared" si="1"/>
        <v>0.83094936797719909</v>
      </c>
      <c r="N46" s="13">
        <v>-42758.800000000047</v>
      </c>
      <c r="O46" s="13">
        <v>-42759</v>
      </c>
      <c r="P46" s="13">
        <v>-42758</v>
      </c>
      <c r="Q46" s="13">
        <v>-41421.699999999997</v>
      </c>
      <c r="R46" s="15">
        <f t="shared" si="2"/>
        <v>0.96874736891341962</v>
      </c>
      <c r="S46" s="16">
        <f t="shared" si="3"/>
        <v>6.5235952166645239E-2</v>
      </c>
      <c r="T46" s="43">
        <f t="shared" si="4"/>
        <v>0.16643762211258695</v>
      </c>
      <c r="U46" s="44">
        <f t="shared" si="5"/>
        <v>-5910.413999999997</v>
      </c>
      <c r="W46" s="346"/>
    </row>
    <row r="47" spans="2:23" ht="5.25" customHeight="1" x14ac:dyDescent="0.25">
      <c r="B47" s="34"/>
      <c r="C47" s="2"/>
      <c r="D47" s="2"/>
      <c r="E47" s="2"/>
      <c r="F47" s="2"/>
      <c r="G47" s="3"/>
      <c r="H47" s="2"/>
      <c r="I47" s="2"/>
      <c r="J47" s="2"/>
      <c r="K47" s="2"/>
      <c r="L47" s="2"/>
      <c r="M47" s="3"/>
      <c r="N47" s="2"/>
      <c r="O47" s="2"/>
      <c r="P47" s="2"/>
      <c r="Q47" s="2"/>
      <c r="R47" s="5"/>
      <c r="S47" s="6"/>
      <c r="T47" s="45"/>
      <c r="U47" s="46"/>
      <c r="W47" s="346"/>
    </row>
    <row r="48" spans="2:23" ht="15.75" x14ac:dyDescent="0.25">
      <c r="B48" s="37" t="s">
        <v>39</v>
      </c>
      <c r="C48" s="17">
        <v>78291</v>
      </c>
      <c r="D48" s="17">
        <v>89583</v>
      </c>
      <c r="E48" s="17">
        <v>89583</v>
      </c>
      <c r="F48" s="17">
        <v>81480</v>
      </c>
      <c r="G48" s="18">
        <f t="shared" si="0"/>
        <v>0.90954757040956435</v>
      </c>
      <c r="H48" s="17">
        <v>45102.949999999953</v>
      </c>
      <c r="I48" s="17">
        <v>54512.800000000017</v>
      </c>
      <c r="J48" s="17">
        <v>54512.800000000017</v>
      </c>
      <c r="K48" s="17">
        <v>54512.800000000017</v>
      </c>
      <c r="L48" s="17">
        <v>46869.286</v>
      </c>
      <c r="M48" s="18">
        <f t="shared" si="1"/>
        <v>0.85978496793413628</v>
      </c>
      <c r="N48" s="17">
        <v>94875.800000000047</v>
      </c>
      <c r="O48" s="17">
        <v>94058</v>
      </c>
      <c r="P48" s="17">
        <v>94973</v>
      </c>
      <c r="Q48" s="17">
        <v>84941.700000000012</v>
      </c>
      <c r="R48" s="19">
        <f t="shared" si="2"/>
        <v>0.89437734935192115</v>
      </c>
      <c r="S48" s="20">
        <f t="shared" si="3"/>
        <v>4.2485272459499512E-2</v>
      </c>
      <c r="T48" s="45">
        <f t="shared" si="4"/>
        <v>0.81231051823575906</v>
      </c>
      <c r="U48" s="46">
        <f t="shared" si="5"/>
        <v>38072.414000000012</v>
      </c>
      <c r="W48" s="346"/>
    </row>
    <row r="49" spans="2:23" ht="15.75" x14ac:dyDescent="0.25">
      <c r="B49" s="26" t="s">
        <v>40</v>
      </c>
      <c r="C49" s="27">
        <v>800</v>
      </c>
      <c r="D49" s="27">
        <v>2300</v>
      </c>
      <c r="E49" s="27">
        <v>2300</v>
      </c>
      <c r="F49" s="27">
        <v>540</v>
      </c>
      <c r="G49" s="28">
        <f t="shared" si="0"/>
        <v>0.23478260869565218</v>
      </c>
      <c r="H49" s="27">
        <v>500</v>
      </c>
      <c r="I49" s="27">
        <v>500</v>
      </c>
      <c r="J49" s="27">
        <v>500</v>
      </c>
      <c r="K49" s="27">
        <v>500</v>
      </c>
      <c r="L49" s="27">
        <v>906</v>
      </c>
      <c r="M49" s="28">
        <f t="shared" si="1"/>
        <v>1.8120000000000001</v>
      </c>
      <c r="N49" s="27">
        <v>0</v>
      </c>
      <c r="O49" s="27">
        <v>0</v>
      </c>
      <c r="P49" s="27">
        <v>0</v>
      </c>
      <c r="Q49" s="27">
        <v>1275</v>
      </c>
      <c r="R49" s="28"/>
      <c r="S49" s="29">
        <f t="shared" si="3"/>
        <v>1.3611111111111112</v>
      </c>
      <c r="T49" s="47">
        <f t="shared" si="4"/>
        <v>0.4072847682119205</v>
      </c>
      <c r="U49" s="48">
        <f t="shared" si="5"/>
        <v>369</v>
      </c>
      <c r="W49" s="346"/>
    </row>
    <row r="50" spans="2:23" ht="15.75" x14ac:dyDescent="0.25">
      <c r="B50" s="26" t="s">
        <v>41</v>
      </c>
      <c r="C50" s="27">
        <v>53042</v>
      </c>
      <c r="D50" s="27">
        <v>63731</v>
      </c>
      <c r="E50" s="27">
        <v>63731</v>
      </c>
      <c r="F50" s="27">
        <v>61258</v>
      </c>
      <c r="G50" s="28">
        <f t="shared" si="0"/>
        <v>0.96119627810641606</v>
      </c>
      <c r="H50" s="27">
        <v>21269</v>
      </c>
      <c r="I50" s="27">
        <v>65524</v>
      </c>
      <c r="J50" s="27">
        <v>65524</v>
      </c>
      <c r="K50" s="27">
        <v>65524</v>
      </c>
      <c r="L50" s="27">
        <v>24895</v>
      </c>
      <c r="M50" s="28">
        <f t="shared" si="1"/>
        <v>0.37993712227580734</v>
      </c>
      <c r="N50" s="27">
        <v>66876</v>
      </c>
      <c r="O50" s="27">
        <v>65885</v>
      </c>
      <c r="P50" s="27">
        <v>65978</v>
      </c>
      <c r="Q50" s="27">
        <v>47600</v>
      </c>
      <c r="R50" s="28">
        <f t="shared" si="2"/>
        <v>0.72145260541392586</v>
      </c>
      <c r="S50" s="29">
        <f t="shared" si="3"/>
        <v>-0.22295863397433802</v>
      </c>
      <c r="T50" s="47">
        <f t="shared" si="4"/>
        <v>0.91203052821851771</v>
      </c>
      <c r="U50" s="48">
        <f t="shared" si="5"/>
        <v>22705</v>
      </c>
      <c r="W50" s="346"/>
    </row>
    <row r="51" spans="2:23" ht="15.75" x14ac:dyDescent="0.25">
      <c r="B51" s="26" t="s">
        <v>42</v>
      </c>
      <c r="C51" s="27">
        <v>1312</v>
      </c>
      <c r="D51" s="27">
        <v>403</v>
      </c>
      <c r="E51" s="27">
        <v>403</v>
      </c>
      <c r="F51" s="27">
        <v>-3467</v>
      </c>
      <c r="G51" s="28">
        <f t="shared" si="0"/>
        <v>-8.6029776674937963</v>
      </c>
      <c r="H51" s="27">
        <v>-3296.0500000000466</v>
      </c>
      <c r="I51" s="27">
        <v>-38141.199999999983</v>
      </c>
      <c r="J51" s="27">
        <v>-38141.199999999983</v>
      </c>
      <c r="K51" s="27">
        <v>-38141.199999999983</v>
      </c>
      <c r="L51" s="27">
        <v>6387.2860000000001</v>
      </c>
      <c r="M51" s="28">
        <f t="shared" si="1"/>
        <v>-0.16746421192830857</v>
      </c>
      <c r="N51" s="27">
        <v>-5626.1999999999534</v>
      </c>
      <c r="O51" s="27">
        <v>-14838</v>
      </c>
      <c r="P51" s="27">
        <v>-22119</v>
      </c>
      <c r="Q51" s="27">
        <v>-89.299999999999272</v>
      </c>
      <c r="R51" s="28">
        <f t="shared" si="2"/>
        <v>4.0372530403724972E-3</v>
      </c>
      <c r="S51" s="29">
        <f t="shared" si="3"/>
        <v>-0.97424286126334025</v>
      </c>
      <c r="T51" s="47">
        <f t="shared" si="4"/>
        <v>-1.0139808989295296</v>
      </c>
      <c r="U51" s="48">
        <f t="shared" si="5"/>
        <v>-6476.5859999999993</v>
      </c>
      <c r="W51" s="346"/>
    </row>
    <row r="52" spans="2:23" ht="15.75" x14ac:dyDescent="0.25">
      <c r="B52" s="26" t="s">
        <v>43</v>
      </c>
      <c r="C52" s="27">
        <v>23129</v>
      </c>
      <c r="D52" s="27">
        <v>23129</v>
      </c>
      <c r="E52" s="27">
        <v>23129</v>
      </c>
      <c r="F52" s="27">
        <v>23136</v>
      </c>
      <c r="G52" s="28">
        <f t="shared" si="0"/>
        <v>1.0003026503523715</v>
      </c>
      <c r="H52" s="27">
        <v>26620</v>
      </c>
      <c r="I52" s="27">
        <v>26620</v>
      </c>
      <c r="J52" s="27">
        <v>26620</v>
      </c>
      <c r="K52" s="27">
        <v>26620</v>
      </c>
      <c r="L52" s="27">
        <v>14681</v>
      </c>
      <c r="M52" s="28">
        <f t="shared" si="1"/>
        <v>0.55150262960180318</v>
      </c>
      <c r="N52" s="27">
        <v>33616</v>
      </c>
      <c r="O52" s="27">
        <v>43001</v>
      </c>
      <c r="P52" s="27">
        <v>51114</v>
      </c>
      <c r="Q52" s="27">
        <v>36156</v>
      </c>
      <c r="R52" s="28">
        <f t="shared" si="2"/>
        <v>0.70736001878154708</v>
      </c>
      <c r="S52" s="29">
        <f t="shared" si="3"/>
        <v>0.56275933609958506</v>
      </c>
      <c r="T52" s="47">
        <f t="shared" si="4"/>
        <v>1.4627750153259313</v>
      </c>
      <c r="U52" s="48">
        <f t="shared" si="5"/>
        <v>21475</v>
      </c>
      <c r="W52" s="346"/>
    </row>
    <row r="53" spans="2:23" ht="15.75" x14ac:dyDescent="0.25">
      <c r="B53" s="26" t="s">
        <v>66</v>
      </c>
      <c r="C53" s="27">
        <v>0</v>
      </c>
      <c r="D53" s="27">
        <v>0</v>
      </c>
      <c r="E53" s="27">
        <v>0</v>
      </c>
      <c r="F53" s="27">
        <v>13165</v>
      </c>
      <c r="G53" s="28"/>
      <c r="H53" s="27">
        <v>0</v>
      </c>
      <c r="I53" s="27">
        <v>0</v>
      </c>
      <c r="J53" s="27">
        <v>0</v>
      </c>
      <c r="K53" s="27">
        <v>0</v>
      </c>
      <c r="L53" s="27">
        <v>2353</v>
      </c>
      <c r="M53" s="28"/>
      <c r="N53" s="27">
        <v>0</v>
      </c>
      <c r="O53" s="27">
        <v>0</v>
      </c>
      <c r="P53" s="27">
        <v>0</v>
      </c>
      <c r="Q53" s="27">
        <v>12322</v>
      </c>
      <c r="R53" s="28"/>
      <c r="S53" s="29">
        <f t="shared" si="3"/>
        <v>-6.4033421952145786E-2</v>
      </c>
      <c r="T53" s="47">
        <f t="shared" si="4"/>
        <v>4.2367190820229492</v>
      </c>
      <c r="U53" s="48">
        <f t="shared" si="5"/>
        <v>9969</v>
      </c>
      <c r="W53" s="346"/>
    </row>
    <row r="54" spans="2:23" ht="15.75" x14ac:dyDescent="0.25">
      <c r="B54" s="26" t="s">
        <v>67</v>
      </c>
      <c r="C54" s="27">
        <v>0</v>
      </c>
      <c r="D54" s="27">
        <v>0</v>
      </c>
      <c r="E54" s="27">
        <v>0</v>
      </c>
      <c r="F54" s="27">
        <v>9971</v>
      </c>
      <c r="G54" s="28"/>
      <c r="H54" s="27">
        <v>0</v>
      </c>
      <c r="I54" s="27">
        <v>0</v>
      </c>
      <c r="J54" s="27">
        <v>0</v>
      </c>
      <c r="K54" s="27">
        <v>0</v>
      </c>
      <c r="L54" s="27">
        <v>12328</v>
      </c>
      <c r="M54" s="28"/>
      <c r="N54" s="27">
        <v>0</v>
      </c>
      <c r="O54" s="27">
        <v>0</v>
      </c>
      <c r="P54" s="27">
        <v>0</v>
      </c>
      <c r="Q54" s="27">
        <v>23834</v>
      </c>
      <c r="R54" s="28"/>
      <c r="S54" s="29">
        <f t="shared" si="3"/>
        <v>1.390331962691806</v>
      </c>
      <c r="T54" s="47">
        <f t="shared" si="4"/>
        <v>0.93332251784555487</v>
      </c>
      <c r="U54" s="48">
        <f t="shared" si="5"/>
        <v>11506</v>
      </c>
      <c r="W54" s="346"/>
    </row>
    <row r="55" spans="2:23" ht="15.75" x14ac:dyDescent="0.25">
      <c r="B55" s="26" t="s">
        <v>44</v>
      </c>
      <c r="C55" s="27">
        <v>8</v>
      </c>
      <c r="D55" s="27">
        <v>20</v>
      </c>
      <c r="E55" s="27">
        <v>20</v>
      </c>
      <c r="F55" s="27">
        <v>13</v>
      </c>
      <c r="G55" s="28">
        <f t="shared" si="0"/>
        <v>0.65</v>
      </c>
      <c r="H55" s="27">
        <v>10</v>
      </c>
      <c r="I55" s="27">
        <v>10</v>
      </c>
      <c r="J55" s="27">
        <v>10</v>
      </c>
      <c r="K55" s="27">
        <v>10</v>
      </c>
      <c r="L55" s="27">
        <v>0</v>
      </c>
      <c r="M55" s="28">
        <f t="shared" si="1"/>
        <v>0</v>
      </c>
      <c r="N55" s="27">
        <v>10</v>
      </c>
      <c r="O55" s="27">
        <v>10</v>
      </c>
      <c r="P55" s="27">
        <v>0</v>
      </c>
      <c r="Q55" s="27">
        <v>0</v>
      </c>
      <c r="R55" s="28"/>
      <c r="S55" s="29">
        <f t="shared" si="3"/>
        <v>-1</v>
      </c>
      <c r="T55" s="47"/>
      <c r="U55" s="48">
        <f t="shared" si="5"/>
        <v>0</v>
      </c>
      <c r="W55" s="346"/>
    </row>
    <row r="56" spans="2:23" ht="15.75" x14ac:dyDescent="0.25">
      <c r="B56" s="37" t="s">
        <v>45</v>
      </c>
      <c r="C56" s="17">
        <v>43353</v>
      </c>
      <c r="D56" s="17">
        <v>43353</v>
      </c>
      <c r="E56" s="17">
        <v>43353</v>
      </c>
      <c r="F56" s="17">
        <v>42595</v>
      </c>
      <c r="G56" s="18">
        <f t="shared" si="0"/>
        <v>0.98251562752289345</v>
      </c>
      <c r="H56" s="17">
        <v>11574</v>
      </c>
      <c r="I56" s="17">
        <v>11777</v>
      </c>
      <c r="J56" s="17">
        <v>11777</v>
      </c>
      <c r="K56" s="17">
        <v>11777</v>
      </c>
      <c r="L56" s="17">
        <v>11358</v>
      </c>
      <c r="M56" s="18">
        <f t="shared" si="1"/>
        <v>0.96442217882312986</v>
      </c>
      <c r="N56" s="17">
        <v>52117</v>
      </c>
      <c r="O56" s="17">
        <v>52092</v>
      </c>
      <c r="P56" s="17">
        <v>52215</v>
      </c>
      <c r="Q56" s="17">
        <v>43520</v>
      </c>
      <c r="R56" s="19">
        <f t="shared" si="2"/>
        <v>0.83347697021928568</v>
      </c>
      <c r="S56" s="20">
        <f t="shared" si="3"/>
        <v>2.1716163868998661E-2</v>
      </c>
      <c r="T56" s="45">
        <f t="shared" si="4"/>
        <v>2.8316605036097906</v>
      </c>
      <c r="U56" s="46">
        <f t="shared" si="5"/>
        <v>32162</v>
      </c>
      <c r="W56" s="346"/>
    </row>
    <row r="57" spans="2:23" ht="15.75" x14ac:dyDescent="0.25">
      <c r="B57" s="26" t="s">
        <v>69</v>
      </c>
      <c r="C57" s="27">
        <v>37234</v>
      </c>
      <c r="D57" s="27">
        <v>37234</v>
      </c>
      <c r="E57" s="27">
        <v>37234</v>
      </c>
      <c r="F57" s="27">
        <v>36472</v>
      </c>
      <c r="G57" s="28">
        <f t="shared" si="0"/>
        <v>0.97953483375409567</v>
      </c>
      <c r="H57" s="27">
        <v>6045</v>
      </c>
      <c r="I57" s="27">
        <v>6235</v>
      </c>
      <c r="J57" s="27">
        <v>6235</v>
      </c>
      <c r="K57" s="27">
        <v>6235</v>
      </c>
      <c r="L57" s="27">
        <v>5787</v>
      </c>
      <c r="M57" s="28">
        <f t="shared" si="1"/>
        <v>0.92814755412991179</v>
      </c>
      <c r="N57" s="27">
        <v>36506</v>
      </c>
      <c r="O57" s="27">
        <v>36428</v>
      </c>
      <c r="P57" s="27">
        <v>36551</v>
      </c>
      <c r="Q57" s="27">
        <v>36046</v>
      </c>
      <c r="R57" s="28">
        <f t="shared" si="2"/>
        <v>0.98618368854477301</v>
      </c>
      <c r="S57" s="29">
        <f t="shared" si="3"/>
        <v>-1.1680193024786178E-2</v>
      </c>
      <c r="T57" s="47">
        <f t="shared" si="4"/>
        <v>5.2287886642474515</v>
      </c>
      <c r="U57" s="48">
        <f t="shared" si="5"/>
        <v>30259</v>
      </c>
      <c r="W57" s="346"/>
    </row>
    <row r="58" spans="2:23" ht="16.5" thickBot="1" x14ac:dyDescent="0.3">
      <c r="B58" s="39" t="s">
        <v>68</v>
      </c>
      <c r="C58" s="40">
        <v>6119</v>
      </c>
      <c r="D58" s="40">
        <v>6119</v>
      </c>
      <c r="E58" s="40">
        <v>6119</v>
      </c>
      <c r="F58" s="40">
        <v>6123</v>
      </c>
      <c r="G58" s="41">
        <f t="shared" si="0"/>
        <v>1.0006537015852264</v>
      </c>
      <c r="H58" s="40">
        <v>5529</v>
      </c>
      <c r="I58" s="40">
        <v>5542</v>
      </c>
      <c r="J58" s="40">
        <v>5542</v>
      </c>
      <c r="K58" s="40">
        <v>5542</v>
      </c>
      <c r="L58" s="40">
        <v>5571</v>
      </c>
      <c r="M58" s="41">
        <f t="shared" si="1"/>
        <v>1.0052327679538073</v>
      </c>
      <c r="N58" s="40">
        <v>15611</v>
      </c>
      <c r="O58" s="40">
        <v>15664</v>
      </c>
      <c r="P58" s="40">
        <v>15664</v>
      </c>
      <c r="Q58" s="40">
        <v>7474</v>
      </c>
      <c r="R58" s="41">
        <f t="shared" si="2"/>
        <v>0.47714504596527069</v>
      </c>
      <c r="S58" s="42">
        <f t="shared" si="3"/>
        <v>0.22064347542054552</v>
      </c>
      <c r="T58" s="49">
        <f t="shared" si="4"/>
        <v>0.34159037874708309</v>
      </c>
      <c r="U58" s="50">
        <f t="shared" si="5"/>
        <v>1903</v>
      </c>
      <c r="W58" s="346"/>
    </row>
    <row r="63" spans="2:23" ht="15.75" thickBot="1" x14ac:dyDescent="0.3"/>
    <row r="64" spans="2:23" ht="60" x14ac:dyDescent="0.25">
      <c r="B64" s="30" t="s">
        <v>72</v>
      </c>
      <c r="C64" s="31" t="s">
        <v>46</v>
      </c>
      <c r="D64" s="31" t="s">
        <v>47</v>
      </c>
      <c r="E64" s="51" t="s">
        <v>48</v>
      </c>
      <c r="F64" s="51" t="s">
        <v>49</v>
      </c>
      <c r="G64" s="31" t="s">
        <v>59</v>
      </c>
      <c r="H64" s="31" t="s">
        <v>50</v>
      </c>
      <c r="I64" s="31" t="s">
        <v>51</v>
      </c>
      <c r="J64" s="31" t="s">
        <v>52</v>
      </c>
      <c r="K64" s="51" t="s">
        <v>53</v>
      </c>
      <c r="L64" s="51" t="s">
        <v>54</v>
      </c>
      <c r="M64" s="31" t="s">
        <v>59</v>
      </c>
      <c r="N64" s="31" t="s">
        <v>55</v>
      </c>
      <c r="O64" s="31" t="s">
        <v>57</v>
      </c>
      <c r="P64" s="51" t="s">
        <v>56</v>
      </c>
      <c r="Q64" s="51" t="s">
        <v>58</v>
      </c>
      <c r="R64" s="31" t="s">
        <v>59</v>
      </c>
      <c r="S64" s="31" t="s">
        <v>60</v>
      </c>
      <c r="T64" s="32" t="s">
        <v>85</v>
      </c>
      <c r="U64" s="33" t="s">
        <v>62</v>
      </c>
    </row>
    <row r="65" spans="2:21" ht="15.75" x14ac:dyDescent="0.25">
      <c r="B65" s="36" t="s">
        <v>0</v>
      </c>
      <c r="C65" s="13">
        <v>212630</v>
      </c>
      <c r="D65" s="13">
        <v>222542</v>
      </c>
      <c r="E65" s="52">
        <v>222542</v>
      </c>
      <c r="F65" s="52">
        <v>218021</v>
      </c>
      <c r="G65" s="14">
        <v>0.97968473366825137</v>
      </c>
      <c r="H65" s="13">
        <v>238899.30000000005</v>
      </c>
      <c r="I65" s="13">
        <v>245757.6</v>
      </c>
      <c r="J65" s="13">
        <v>245757.6</v>
      </c>
      <c r="K65" s="52">
        <v>245757.6</v>
      </c>
      <c r="L65" s="52">
        <v>243084.71400000001</v>
      </c>
      <c r="M65" s="14">
        <v>0.9891238928114533</v>
      </c>
      <c r="N65" s="13">
        <v>282051.59999999998</v>
      </c>
      <c r="O65" s="13">
        <v>282052</v>
      </c>
      <c r="P65" s="52">
        <v>282052</v>
      </c>
      <c r="Q65" s="52">
        <v>277144.3</v>
      </c>
      <c r="R65" s="15">
        <v>0.98260001701813848</v>
      </c>
      <c r="S65" s="16">
        <v>0.27118167515973224</v>
      </c>
      <c r="T65" s="43">
        <v>0.140114059167044</v>
      </c>
      <c r="U65" s="44">
        <v>34059.585999999981</v>
      </c>
    </row>
    <row r="66" spans="2:21" ht="15.75" x14ac:dyDescent="0.25">
      <c r="B66" s="36" t="s">
        <v>5</v>
      </c>
      <c r="C66" s="13">
        <v>247568</v>
      </c>
      <c r="D66" s="13">
        <v>268772</v>
      </c>
      <c r="E66" s="52">
        <v>268772</v>
      </c>
      <c r="F66" s="52">
        <v>256906</v>
      </c>
      <c r="G66" s="14">
        <v>0.95585105591356245</v>
      </c>
      <c r="H66" s="13">
        <v>272428.25</v>
      </c>
      <c r="I66" s="13">
        <v>288493.40000000002</v>
      </c>
      <c r="J66" s="13">
        <v>288493.40000000002</v>
      </c>
      <c r="K66" s="52">
        <v>288493.40000000002</v>
      </c>
      <c r="L66" s="52">
        <v>278596</v>
      </c>
      <c r="M66" s="14">
        <v>0.9656928026776348</v>
      </c>
      <c r="N66" s="13">
        <v>324810.40000000002</v>
      </c>
      <c r="O66" s="13">
        <v>324811</v>
      </c>
      <c r="P66" s="52">
        <v>324810</v>
      </c>
      <c r="Q66" s="52">
        <v>318566</v>
      </c>
      <c r="R66" s="15">
        <v>0.98077645392691115</v>
      </c>
      <c r="S66" s="16">
        <v>0.2400099647341829</v>
      </c>
      <c r="T66" s="43">
        <v>0.14346939654553537</v>
      </c>
      <c r="U66" s="44">
        <v>39970</v>
      </c>
    </row>
    <row r="67" spans="2:21" ht="15.75" x14ac:dyDescent="0.25">
      <c r="B67" s="36" t="s">
        <v>63</v>
      </c>
      <c r="C67" s="13">
        <v>-34938</v>
      </c>
      <c r="D67" s="13">
        <v>-46230</v>
      </c>
      <c r="E67" s="52">
        <v>-46230</v>
      </c>
      <c r="F67" s="52">
        <v>-38885</v>
      </c>
      <c r="G67" s="14">
        <v>0.84112048453385246</v>
      </c>
      <c r="H67" s="13">
        <v>-33528.949999999953</v>
      </c>
      <c r="I67" s="13">
        <v>-42735.800000000017</v>
      </c>
      <c r="J67" s="13">
        <v>-42735.800000000017</v>
      </c>
      <c r="K67" s="52">
        <v>-42735.800000000017</v>
      </c>
      <c r="L67" s="52">
        <v>-35511.286</v>
      </c>
      <c r="M67" s="14">
        <v>0.83094936797719909</v>
      </c>
      <c r="N67" s="13">
        <v>-42758.800000000047</v>
      </c>
      <c r="O67" s="13">
        <v>-42759</v>
      </c>
      <c r="P67" s="52">
        <v>-42758</v>
      </c>
      <c r="Q67" s="52">
        <v>-41421.699999999997</v>
      </c>
      <c r="R67" s="15">
        <v>0.96874736891341962</v>
      </c>
      <c r="S67" s="16">
        <v>6.5235952166645239E-2</v>
      </c>
      <c r="T67" s="43">
        <v>0.16643762211258695</v>
      </c>
      <c r="U67" s="44">
        <v>-5910.413999999997</v>
      </c>
    </row>
    <row r="69" spans="2:21" ht="15.75" thickBot="1" x14ac:dyDescent="0.3"/>
    <row r="70" spans="2:21" ht="60" x14ac:dyDescent="0.25">
      <c r="B70" s="30" t="s">
        <v>73</v>
      </c>
      <c r="C70" s="31" t="s">
        <v>46</v>
      </c>
      <c r="D70" s="31" t="s">
        <v>47</v>
      </c>
      <c r="E70" s="51" t="s">
        <v>48</v>
      </c>
      <c r="F70" s="51" t="s">
        <v>49</v>
      </c>
      <c r="G70" s="31" t="s">
        <v>59</v>
      </c>
      <c r="H70" s="31" t="s">
        <v>50</v>
      </c>
      <c r="I70" s="31" t="s">
        <v>51</v>
      </c>
      <c r="J70" s="31" t="s">
        <v>52</v>
      </c>
      <c r="K70" s="51" t="s">
        <v>53</v>
      </c>
      <c r="L70" s="51" t="s">
        <v>54</v>
      </c>
      <c r="M70" s="31" t="s">
        <v>59</v>
      </c>
      <c r="N70" s="31" t="s">
        <v>55</v>
      </c>
      <c r="O70" s="31" t="s">
        <v>57</v>
      </c>
      <c r="P70" s="51" t="s">
        <v>56</v>
      </c>
      <c r="Q70" s="51" t="s">
        <v>58</v>
      </c>
      <c r="R70" s="31" t="s">
        <v>59</v>
      </c>
      <c r="S70" s="31" t="s">
        <v>60</v>
      </c>
      <c r="T70" s="32" t="s">
        <v>85</v>
      </c>
      <c r="U70" s="33" t="s">
        <v>62</v>
      </c>
    </row>
    <row r="71" spans="2:21" ht="15.75" x14ac:dyDescent="0.25">
      <c r="B71" s="37" t="s">
        <v>76</v>
      </c>
      <c r="C71" s="17">
        <v>115953</v>
      </c>
      <c r="D71" s="17">
        <v>121877</v>
      </c>
      <c r="E71" s="53">
        <v>121877</v>
      </c>
      <c r="F71" s="53">
        <v>124286</v>
      </c>
      <c r="G71" s="18">
        <v>1.0197658294838239</v>
      </c>
      <c r="H71" s="17">
        <v>134103.40000000002</v>
      </c>
      <c r="I71" s="17">
        <v>140974</v>
      </c>
      <c r="J71" s="17">
        <v>140974</v>
      </c>
      <c r="K71" s="53">
        <v>140974</v>
      </c>
      <c r="L71" s="53">
        <v>140518</v>
      </c>
      <c r="M71" s="18">
        <v>0.99676536098855106</v>
      </c>
      <c r="N71" s="17">
        <v>160330</v>
      </c>
      <c r="O71" s="17">
        <v>160330</v>
      </c>
      <c r="P71" s="53">
        <v>160330</v>
      </c>
      <c r="Q71" s="53">
        <v>155898</v>
      </c>
      <c r="R71" s="19">
        <v>0.97235701365932758</v>
      </c>
      <c r="S71" s="20">
        <v>0.25434884057737794</v>
      </c>
      <c r="T71" s="45">
        <v>0.10945216982877648</v>
      </c>
      <c r="U71" s="46">
        <v>15380</v>
      </c>
    </row>
    <row r="72" spans="2:21" ht="15.75" x14ac:dyDescent="0.25">
      <c r="B72" s="37" t="s">
        <v>2</v>
      </c>
      <c r="C72" s="17">
        <v>68300</v>
      </c>
      <c r="D72" s="17">
        <v>69195</v>
      </c>
      <c r="E72" s="53">
        <v>69195</v>
      </c>
      <c r="F72" s="53">
        <v>70627</v>
      </c>
      <c r="G72" s="18">
        <v>1.0206951369318593</v>
      </c>
      <c r="H72" s="17">
        <v>74370.700000000012</v>
      </c>
      <c r="I72" s="17">
        <v>78597</v>
      </c>
      <c r="J72" s="17">
        <v>78597</v>
      </c>
      <c r="K72" s="53">
        <v>78597</v>
      </c>
      <c r="L72" s="53">
        <v>77619</v>
      </c>
      <c r="M72" s="18">
        <v>0.98755677697622046</v>
      </c>
      <c r="N72" s="17">
        <v>88088.6</v>
      </c>
      <c r="O72" s="17">
        <v>90970</v>
      </c>
      <c r="P72" s="53">
        <v>90970</v>
      </c>
      <c r="Q72" s="53">
        <v>92622</v>
      </c>
      <c r="R72" s="19">
        <v>1.018159832911949</v>
      </c>
      <c r="S72" s="20">
        <v>0.31142480920894267</v>
      </c>
      <c r="T72" s="45">
        <v>0.19329030263208757</v>
      </c>
      <c r="U72" s="46">
        <v>15003</v>
      </c>
    </row>
    <row r="73" spans="2:21" ht="15.75" x14ac:dyDescent="0.25">
      <c r="B73" s="37" t="s">
        <v>3</v>
      </c>
      <c r="C73" s="17">
        <v>16954</v>
      </c>
      <c r="D73" s="17">
        <v>17586</v>
      </c>
      <c r="E73" s="53">
        <v>17586</v>
      </c>
      <c r="F73" s="53">
        <v>13882</v>
      </c>
      <c r="G73" s="18">
        <v>0.78937791424997161</v>
      </c>
      <c r="H73" s="17">
        <v>19170.600000000002</v>
      </c>
      <c r="I73" s="17">
        <v>17043</v>
      </c>
      <c r="J73" s="17">
        <v>17043</v>
      </c>
      <c r="K73" s="53">
        <v>17043</v>
      </c>
      <c r="L73" s="53">
        <v>17189</v>
      </c>
      <c r="M73" s="18">
        <v>1.0085665669189696</v>
      </c>
      <c r="N73" s="17">
        <v>19894</v>
      </c>
      <c r="O73" s="17">
        <v>17962</v>
      </c>
      <c r="P73" s="53">
        <v>17962</v>
      </c>
      <c r="Q73" s="53">
        <v>16882.300000000003</v>
      </c>
      <c r="R73" s="19">
        <v>0.93988976728649387</v>
      </c>
      <c r="S73" s="20">
        <v>0.21612879988474298</v>
      </c>
      <c r="T73" s="45">
        <v>-1.7842806445982684E-2</v>
      </c>
      <c r="U73" s="46">
        <v>-306.69999999999709</v>
      </c>
    </row>
    <row r="74" spans="2:21" ht="15.75" x14ac:dyDescent="0.25">
      <c r="B74" s="37" t="s">
        <v>4</v>
      </c>
      <c r="C74" s="17">
        <v>3187</v>
      </c>
      <c r="D74" s="17">
        <v>3187</v>
      </c>
      <c r="E74" s="53">
        <v>3187</v>
      </c>
      <c r="F74" s="53">
        <v>1928</v>
      </c>
      <c r="G74" s="18">
        <v>0.60495764041418265</v>
      </c>
      <c r="H74" s="17">
        <v>3329.6</v>
      </c>
      <c r="I74" s="17">
        <v>2179.6</v>
      </c>
      <c r="J74" s="17">
        <v>2179.6</v>
      </c>
      <c r="K74" s="53">
        <v>2179.6</v>
      </c>
      <c r="L74" s="53">
        <v>2273</v>
      </c>
      <c r="M74" s="18">
        <v>1.0428518994310882</v>
      </c>
      <c r="N74" s="17">
        <v>2800</v>
      </c>
      <c r="O74" s="17">
        <v>2800</v>
      </c>
      <c r="P74" s="53">
        <v>2800</v>
      </c>
      <c r="Q74" s="53">
        <v>2071</v>
      </c>
      <c r="R74" s="19">
        <v>0.73964285714285716</v>
      </c>
      <c r="S74" s="20">
        <v>7.4170124481327759E-2</v>
      </c>
      <c r="T74" s="45">
        <v>-8.8869335679718442E-2</v>
      </c>
      <c r="U74" s="46">
        <v>-202</v>
      </c>
    </row>
    <row r="75" spans="2:21" ht="15.75" x14ac:dyDescent="0.25">
      <c r="B75" s="37" t="s">
        <v>75</v>
      </c>
      <c r="C75" s="17">
        <v>6207</v>
      </c>
      <c r="D75" s="17">
        <v>8701</v>
      </c>
      <c r="E75" s="53">
        <v>8701</v>
      </c>
      <c r="F75" s="53">
        <v>5894</v>
      </c>
      <c r="G75" s="18">
        <v>0.67739340305711992</v>
      </c>
      <c r="H75" s="17">
        <v>5570</v>
      </c>
      <c r="I75" s="17">
        <v>4765</v>
      </c>
      <c r="J75" s="17">
        <v>4765</v>
      </c>
      <c r="K75" s="53">
        <v>4765</v>
      </c>
      <c r="L75" s="53">
        <v>3437</v>
      </c>
      <c r="M75" s="18">
        <v>0.72130115424973762</v>
      </c>
      <c r="N75" s="17">
        <v>8669</v>
      </c>
      <c r="O75" s="17">
        <v>8085</v>
      </c>
      <c r="P75" s="53">
        <v>8085</v>
      </c>
      <c r="Q75" s="53">
        <v>7836</v>
      </c>
      <c r="R75" s="19">
        <v>0.96920222634508346</v>
      </c>
      <c r="S75" s="20">
        <v>0.32948761452324393</v>
      </c>
      <c r="T75" s="45">
        <v>1.2798952574919986</v>
      </c>
      <c r="U75" s="46">
        <v>4399</v>
      </c>
    </row>
    <row r="77" spans="2:21" ht="15.75" thickBot="1" x14ac:dyDescent="0.3"/>
    <row r="78" spans="2:21" ht="60" x14ac:dyDescent="0.25">
      <c r="B78" s="30" t="s">
        <v>74</v>
      </c>
      <c r="C78" s="31" t="s">
        <v>46</v>
      </c>
      <c r="D78" s="31" t="s">
        <v>47</v>
      </c>
      <c r="E78" s="51" t="s">
        <v>48</v>
      </c>
      <c r="F78" s="51" t="s">
        <v>49</v>
      </c>
      <c r="G78" s="31" t="s">
        <v>59</v>
      </c>
      <c r="H78" s="31" t="s">
        <v>50</v>
      </c>
      <c r="I78" s="31" t="s">
        <v>51</v>
      </c>
      <c r="J78" s="31" t="s">
        <v>52</v>
      </c>
      <c r="K78" s="51" t="s">
        <v>53</v>
      </c>
      <c r="L78" s="51" t="s">
        <v>54</v>
      </c>
      <c r="M78" s="31" t="s">
        <v>59</v>
      </c>
      <c r="N78" s="31" t="s">
        <v>55</v>
      </c>
      <c r="O78" s="31" t="s">
        <v>57</v>
      </c>
      <c r="P78" s="51" t="s">
        <v>56</v>
      </c>
      <c r="Q78" s="51" t="s">
        <v>58</v>
      </c>
      <c r="R78" s="31" t="s">
        <v>59</v>
      </c>
      <c r="S78" s="31" t="s">
        <v>60</v>
      </c>
      <c r="T78" s="32" t="s">
        <v>85</v>
      </c>
      <c r="U78" s="33" t="s">
        <v>62</v>
      </c>
    </row>
    <row r="79" spans="2:21" ht="15.75" x14ac:dyDescent="0.25">
      <c r="B79" s="26" t="s">
        <v>7</v>
      </c>
      <c r="C79" s="27">
        <v>20290</v>
      </c>
      <c r="D79" s="27">
        <v>20790</v>
      </c>
      <c r="E79" s="54">
        <v>20790</v>
      </c>
      <c r="F79" s="54">
        <v>20552</v>
      </c>
      <c r="G79" s="28">
        <f t="shared" ref="G79:G84" si="6">F79/E79</f>
        <v>0.98855218855218852</v>
      </c>
      <c r="H79" s="27">
        <v>21050.7</v>
      </c>
      <c r="I79" s="27">
        <v>22637</v>
      </c>
      <c r="J79" s="27">
        <v>22637</v>
      </c>
      <c r="K79" s="54">
        <v>22637</v>
      </c>
      <c r="L79" s="54">
        <v>23852</v>
      </c>
      <c r="M79" s="28">
        <f t="shared" ref="M79:M84" si="7">L79/K79</f>
        <v>1.0536731899103238</v>
      </c>
      <c r="N79" s="27">
        <v>26500</v>
      </c>
      <c r="O79" s="27">
        <v>27635</v>
      </c>
      <c r="P79" s="54">
        <v>27635</v>
      </c>
      <c r="Q79" s="54">
        <v>27257</v>
      </c>
      <c r="R79" s="28">
        <f t="shared" ref="R79:R84" si="8">Q79/P79</f>
        <v>0.98632169350461374</v>
      </c>
      <c r="S79" s="29">
        <f t="shared" ref="S79:S84" si="9">Q79/F79-1</f>
        <v>0.32624562086414954</v>
      </c>
      <c r="T79" s="47">
        <f t="shared" ref="T79:T84" si="10">Q79/L79-1</f>
        <v>0.14275532450108996</v>
      </c>
      <c r="U79" s="48">
        <f t="shared" ref="U79:U84" si="11">Q79-L79</f>
        <v>3405</v>
      </c>
    </row>
    <row r="80" spans="2:21" ht="15.75" x14ac:dyDescent="0.25">
      <c r="B80" s="26" t="s">
        <v>8</v>
      </c>
      <c r="C80" s="27">
        <v>11501</v>
      </c>
      <c r="D80" s="27">
        <v>12001</v>
      </c>
      <c r="E80" s="54">
        <v>12001</v>
      </c>
      <c r="F80" s="54">
        <v>10871</v>
      </c>
      <c r="G80" s="28">
        <f t="shared" si="6"/>
        <v>0.9058411799016749</v>
      </c>
      <c r="H80" s="27">
        <v>12312.7</v>
      </c>
      <c r="I80" s="27">
        <v>13390</v>
      </c>
      <c r="J80" s="27">
        <v>13390</v>
      </c>
      <c r="K80" s="54">
        <v>13390</v>
      </c>
      <c r="L80" s="54">
        <v>15776</v>
      </c>
      <c r="M80" s="28">
        <f t="shared" si="7"/>
        <v>1.1781926811053025</v>
      </c>
      <c r="N80" s="27">
        <v>14700</v>
      </c>
      <c r="O80" s="27">
        <v>17404</v>
      </c>
      <c r="P80" s="54">
        <v>17404</v>
      </c>
      <c r="Q80" s="54">
        <v>16927</v>
      </c>
      <c r="R80" s="28">
        <f t="shared" si="8"/>
        <v>0.97259250746954728</v>
      </c>
      <c r="S80" s="29">
        <f t="shared" si="9"/>
        <v>0.55707846564253516</v>
      </c>
      <c r="T80" s="47">
        <f t="shared" si="10"/>
        <v>7.2958924949290127E-2</v>
      </c>
      <c r="U80" s="48">
        <f t="shared" si="11"/>
        <v>1151</v>
      </c>
    </row>
    <row r="81" spans="2:21" ht="15.75" x14ac:dyDescent="0.25">
      <c r="B81" s="26" t="s">
        <v>64</v>
      </c>
      <c r="C81" s="27">
        <v>52280</v>
      </c>
      <c r="D81" s="27">
        <v>54219</v>
      </c>
      <c r="E81" s="54">
        <v>54219</v>
      </c>
      <c r="F81" s="54">
        <v>58194</v>
      </c>
      <c r="G81" s="28">
        <f t="shared" si="6"/>
        <v>1.0733137829912023</v>
      </c>
      <c r="H81" s="27">
        <v>62240.200000000004</v>
      </c>
      <c r="I81" s="27">
        <v>68442</v>
      </c>
      <c r="J81" s="27">
        <v>68442</v>
      </c>
      <c r="K81" s="54">
        <v>68442</v>
      </c>
      <c r="L81" s="54">
        <v>64764</v>
      </c>
      <c r="M81" s="28">
        <f t="shared" si="7"/>
        <v>0.94626106776540719</v>
      </c>
      <c r="N81" s="27">
        <v>78500</v>
      </c>
      <c r="O81" s="27">
        <v>72477</v>
      </c>
      <c r="P81" s="54">
        <v>72477</v>
      </c>
      <c r="Q81" s="54">
        <v>70036</v>
      </c>
      <c r="R81" s="28">
        <f t="shared" si="8"/>
        <v>0.96632034990410753</v>
      </c>
      <c r="S81" s="29">
        <f t="shared" si="9"/>
        <v>0.20349176891088439</v>
      </c>
      <c r="T81" s="47">
        <f t="shared" si="10"/>
        <v>8.1403248718423749E-2</v>
      </c>
      <c r="U81" s="48">
        <f t="shared" si="11"/>
        <v>5272</v>
      </c>
    </row>
    <row r="82" spans="2:21" ht="15.75" x14ac:dyDescent="0.25">
      <c r="B82" s="26" t="s">
        <v>9</v>
      </c>
      <c r="C82" s="27">
        <v>25285</v>
      </c>
      <c r="D82" s="27">
        <v>27670</v>
      </c>
      <c r="E82" s="54">
        <v>27670</v>
      </c>
      <c r="F82" s="54">
        <v>25548</v>
      </c>
      <c r="G82" s="28">
        <f t="shared" si="6"/>
        <v>0.92331044452475608</v>
      </c>
      <c r="H82" s="27">
        <v>28778.700000000004</v>
      </c>
      <c r="I82" s="27">
        <v>26910</v>
      </c>
      <c r="J82" s="27">
        <v>26910</v>
      </c>
      <c r="K82" s="54">
        <v>26910</v>
      </c>
      <c r="L82" s="54">
        <v>25483</v>
      </c>
      <c r="M82" s="28">
        <f t="shared" si="7"/>
        <v>0.94697138610182086</v>
      </c>
      <c r="N82" s="27">
        <v>29200</v>
      </c>
      <c r="O82" s="27">
        <v>27736</v>
      </c>
      <c r="P82" s="54">
        <v>27736</v>
      </c>
      <c r="Q82" s="54">
        <v>26818</v>
      </c>
      <c r="R82" s="28">
        <f t="shared" si="8"/>
        <v>0.96690222094029421</v>
      </c>
      <c r="S82" s="29">
        <f t="shared" si="9"/>
        <v>4.9710349146704136E-2</v>
      </c>
      <c r="T82" s="47">
        <f t="shared" si="10"/>
        <v>5.2387866420751106E-2</v>
      </c>
      <c r="U82" s="48">
        <f t="shared" si="11"/>
        <v>1335</v>
      </c>
    </row>
    <row r="83" spans="2:21" ht="15.75" x14ac:dyDescent="0.25">
      <c r="B83" s="26" t="s">
        <v>10</v>
      </c>
      <c r="C83" s="27">
        <v>5968</v>
      </c>
      <c r="D83" s="27">
        <v>6468</v>
      </c>
      <c r="E83" s="54">
        <v>6468</v>
      </c>
      <c r="F83" s="54">
        <v>8480</v>
      </c>
      <c r="G83" s="28">
        <f t="shared" si="6"/>
        <v>1.3110698824984539</v>
      </c>
      <c r="H83" s="27">
        <v>8983</v>
      </c>
      <c r="I83" s="27">
        <v>8917</v>
      </c>
      <c r="J83" s="27">
        <v>8917</v>
      </c>
      <c r="K83" s="54">
        <v>8917</v>
      </c>
      <c r="L83" s="54">
        <v>9973</v>
      </c>
      <c r="M83" s="28">
        <f t="shared" si="7"/>
        <v>1.11842547942133</v>
      </c>
      <c r="N83" s="27">
        <v>10700</v>
      </c>
      <c r="O83" s="27">
        <v>11348</v>
      </c>
      <c r="P83" s="54">
        <v>11348</v>
      </c>
      <c r="Q83" s="54">
        <v>11244</v>
      </c>
      <c r="R83" s="28">
        <f t="shared" si="8"/>
        <v>0.99083538949594641</v>
      </c>
      <c r="S83" s="29">
        <f t="shared" si="9"/>
        <v>0.32594339622641511</v>
      </c>
      <c r="T83" s="47">
        <f t="shared" si="10"/>
        <v>0.12744409906748211</v>
      </c>
      <c r="U83" s="48">
        <f t="shared" si="11"/>
        <v>1271</v>
      </c>
    </row>
    <row r="84" spans="2:21" ht="15.75" x14ac:dyDescent="0.25">
      <c r="B84" s="26" t="s">
        <v>11</v>
      </c>
      <c r="C84" s="27">
        <v>629</v>
      </c>
      <c r="D84" s="27">
        <v>729</v>
      </c>
      <c r="E84" s="54">
        <v>729</v>
      </c>
      <c r="F84" s="54">
        <v>641</v>
      </c>
      <c r="G84" s="28">
        <f t="shared" si="6"/>
        <v>0.87928669410150895</v>
      </c>
      <c r="H84" s="27">
        <v>738.1</v>
      </c>
      <c r="I84" s="27">
        <v>678</v>
      </c>
      <c r="J84" s="27">
        <v>678</v>
      </c>
      <c r="K84" s="54">
        <v>678</v>
      </c>
      <c r="L84" s="54">
        <v>670</v>
      </c>
      <c r="M84" s="28">
        <f t="shared" si="7"/>
        <v>0.98820058997050142</v>
      </c>
      <c r="N84" s="27">
        <v>730</v>
      </c>
      <c r="O84" s="27">
        <v>3730</v>
      </c>
      <c r="P84" s="54">
        <v>3730</v>
      </c>
      <c r="Q84" s="54">
        <v>3616</v>
      </c>
      <c r="R84" s="28">
        <f t="shared" si="8"/>
        <v>0.96943699731903488</v>
      </c>
      <c r="S84" s="29">
        <f t="shared" si="9"/>
        <v>4.641185647425897</v>
      </c>
      <c r="T84" s="47">
        <f t="shared" si="10"/>
        <v>4.3970149253731341</v>
      </c>
      <c r="U84" s="48">
        <f t="shared" si="11"/>
        <v>2946</v>
      </c>
    </row>
    <row r="85" spans="2:21" ht="15.75" x14ac:dyDescent="0.25">
      <c r="B85" s="26" t="s">
        <v>70</v>
      </c>
      <c r="C85" s="27">
        <v>2029</v>
      </c>
      <c r="D85" s="27">
        <v>1996</v>
      </c>
      <c r="E85" s="54">
        <v>1996</v>
      </c>
      <c r="F85" s="54">
        <v>1404</v>
      </c>
      <c r="G85" s="28">
        <f>F85/E85</f>
        <v>0.70340681362725455</v>
      </c>
      <c r="H85" s="27">
        <v>2355</v>
      </c>
      <c r="I85" s="27">
        <v>2199</v>
      </c>
      <c r="J85" s="27">
        <v>2199</v>
      </c>
      <c r="K85" s="54">
        <v>2199</v>
      </c>
      <c r="L85" s="54">
        <v>2048.7139999999999</v>
      </c>
      <c r="M85" s="28">
        <f>L85/K85</f>
        <v>0.93165711687130515</v>
      </c>
      <c r="N85" s="27">
        <v>2270</v>
      </c>
      <c r="O85" s="27">
        <v>1905</v>
      </c>
      <c r="P85" s="54">
        <v>1905</v>
      </c>
      <c r="Q85" s="54">
        <v>1835</v>
      </c>
      <c r="R85" s="28">
        <f>Q85/P85</f>
        <v>0.96325459317585305</v>
      </c>
      <c r="S85" s="29">
        <f>Q85/F85-1</f>
        <v>0.30698005698005693</v>
      </c>
      <c r="T85" s="47">
        <f>Q85/L85-1</f>
        <v>-0.1043161710224072</v>
      </c>
      <c r="U85" s="48">
        <f>Q85-L85</f>
        <v>-213.71399999999994</v>
      </c>
    </row>
    <row r="86" spans="2:21" ht="14.25" customHeight="1" x14ac:dyDescent="0.25"/>
    <row r="87" spans="2:21" ht="15.75" thickBot="1" x14ac:dyDescent="0.3"/>
    <row r="88" spans="2:21" ht="60" x14ac:dyDescent="0.25">
      <c r="B88" s="30" t="s">
        <v>77</v>
      </c>
      <c r="C88" s="31" t="s">
        <v>46</v>
      </c>
      <c r="D88" s="31" t="s">
        <v>47</v>
      </c>
      <c r="E88" s="51" t="s">
        <v>48</v>
      </c>
      <c r="F88" s="51" t="s">
        <v>49</v>
      </c>
      <c r="G88" s="31" t="s">
        <v>59</v>
      </c>
      <c r="H88" s="31" t="s">
        <v>50</v>
      </c>
      <c r="I88" s="31" t="s">
        <v>51</v>
      </c>
      <c r="J88" s="31" t="s">
        <v>52</v>
      </c>
      <c r="K88" s="51" t="s">
        <v>53</v>
      </c>
      <c r="L88" s="51" t="s">
        <v>54</v>
      </c>
      <c r="M88" s="31" t="s">
        <v>59</v>
      </c>
      <c r="N88" s="31" t="s">
        <v>55</v>
      </c>
      <c r="O88" s="31" t="s">
        <v>57</v>
      </c>
      <c r="P88" s="51" t="s">
        <v>56</v>
      </c>
      <c r="Q88" s="51" t="s">
        <v>58</v>
      </c>
      <c r="R88" s="31" t="s">
        <v>59</v>
      </c>
      <c r="S88" s="31" t="s">
        <v>60</v>
      </c>
      <c r="T88" s="32" t="s">
        <v>61</v>
      </c>
      <c r="U88" s="33" t="s">
        <v>62</v>
      </c>
    </row>
    <row r="89" spans="2:21" ht="15.75" x14ac:dyDescent="0.25">
      <c r="B89" s="26" t="s">
        <v>13</v>
      </c>
      <c r="C89" s="27">
        <v>46260</v>
      </c>
      <c r="D89" s="27">
        <v>46842</v>
      </c>
      <c r="E89" s="54">
        <v>46842</v>
      </c>
      <c r="F89" s="54">
        <v>47819</v>
      </c>
      <c r="G89" s="28">
        <f t="shared" ref="G89:G91" si="12">F89/E89</f>
        <v>1.0208573502412366</v>
      </c>
      <c r="H89" s="27">
        <v>50304.675000000003</v>
      </c>
      <c r="I89" s="27">
        <v>53411</v>
      </c>
      <c r="J89" s="27">
        <v>53411</v>
      </c>
      <c r="K89" s="54">
        <v>53411</v>
      </c>
      <c r="L89" s="54">
        <v>52509</v>
      </c>
      <c r="M89" s="28">
        <f t="shared" ref="M89:M91" si="13">L89/K89</f>
        <v>0.98311209301454761</v>
      </c>
      <c r="N89" s="27">
        <v>60384</v>
      </c>
      <c r="O89" s="27">
        <v>63083</v>
      </c>
      <c r="P89" s="54">
        <v>63083</v>
      </c>
      <c r="Q89" s="54">
        <v>62610</v>
      </c>
      <c r="R89" s="28">
        <f t="shared" ref="R89:R91" si="14">Q89/P89</f>
        <v>0.99250194188608654</v>
      </c>
      <c r="S89" s="29">
        <f t="shared" ref="S89:S91" si="15">Q89/F89-1</f>
        <v>0.30931219808026089</v>
      </c>
      <c r="T89" s="47">
        <f t="shared" ref="T89:T91" si="16">Q89/L89-1</f>
        <v>0.19236702279609208</v>
      </c>
      <c r="U89" s="48">
        <f t="shared" ref="U89:U91" si="17">Q89-L89</f>
        <v>10101</v>
      </c>
    </row>
    <row r="90" spans="2:21" ht="15.75" x14ac:dyDescent="0.25">
      <c r="B90" s="26" t="s">
        <v>14</v>
      </c>
      <c r="C90" s="27">
        <v>2790</v>
      </c>
      <c r="D90" s="27">
        <v>2894</v>
      </c>
      <c r="E90" s="54">
        <v>2894</v>
      </c>
      <c r="F90" s="54">
        <v>2918</v>
      </c>
      <c r="G90" s="28">
        <f t="shared" si="12"/>
        <v>1.008293020041465</v>
      </c>
      <c r="H90" s="27">
        <v>3074.5</v>
      </c>
      <c r="I90" s="27">
        <v>3084</v>
      </c>
      <c r="J90" s="27">
        <v>3084</v>
      </c>
      <c r="K90" s="54">
        <v>3084</v>
      </c>
      <c r="L90" s="54">
        <v>3214</v>
      </c>
      <c r="M90" s="28">
        <f t="shared" si="13"/>
        <v>1.0421530479896239</v>
      </c>
      <c r="N90" s="27">
        <v>3392.4</v>
      </c>
      <c r="O90" s="27">
        <v>3300</v>
      </c>
      <c r="P90" s="54">
        <v>3300</v>
      </c>
      <c r="Q90" s="54">
        <v>3842</v>
      </c>
      <c r="R90" s="28">
        <f t="shared" si="14"/>
        <v>1.1642424242424243</v>
      </c>
      <c r="S90" s="29">
        <f t="shared" si="15"/>
        <v>0.31665524331734063</v>
      </c>
      <c r="T90" s="47">
        <f t="shared" si="16"/>
        <v>0.19539514623522081</v>
      </c>
      <c r="U90" s="48">
        <f t="shared" si="17"/>
        <v>628</v>
      </c>
    </row>
    <row r="91" spans="2:21" ht="15.75" x14ac:dyDescent="0.25">
      <c r="B91" s="26" t="s">
        <v>15</v>
      </c>
      <c r="C91" s="27">
        <v>19250</v>
      </c>
      <c r="D91" s="27">
        <v>19459</v>
      </c>
      <c r="E91" s="54">
        <v>19459</v>
      </c>
      <c r="F91" s="54">
        <v>19890</v>
      </c>
      <c r="G91" s="28">
        <f t="shared" si="12"/>
        <v>1.0221491340767768</v>
      </c>
      <c r="H91" s="27">
        <v>20991.525000000001</v>
      </c>
      <c r="I91" s="27">
        <v>22102</v>
      </c>
      <c r="J91" s="27">
        <v>22102</v>
      </c>
      <c r="K91" s="54">
        <v>22102</v>
      </c>
      <c r="L91" s="54">
        <v>21896</v>
      </c>
      <c r="M91" s="28">
        <f t="shared" si="13"/>
        <v>0.99067957650891325</v>
      </c>
      <c r="N91" s="27">
        <v>24312.2</v>
      </c>
      <c r="O91" s="27">
        <v>24587</v>
      </c>
      <c r="P91" s="54">
        <v>24587</v>
      </c>
      <c r="Q91" s="54">
        <v>26170</v>
      </c>
      <c r="R91" s="28">
        <f t="shared" si="14"/>
        <v>1.0643836173587669</v>
      </c>
      <c r="S91" s="29">
        <f t="shared" si="15"/>
        <v>0.31573655103066867</v>
      </c>
      <c r="T91" s="47">
        <f t="shared" si="16"/>
        <v>0.19519546949214472</v>
      </c>
      <c r="U91" s="48">
        <f t="shared" si="17"/>
        <v>4274</v>
      </c>
    </row>
    <row r="93" spans="2:21" ht="15.75" thickBot="1" x14ac:dyDescent="0.3"/>
    <row r="94" spans="2:21" ht="60" x14ac:dyDescent="0.25">
      <c r="B94" s="30" t="s">
        <v>78</v>
      </c>
      <c r="C94" s="31" t="s">
        <v>46</v>
      </c>
      <c r="D94" s="31" t="s">
        <v>47</v>
      </c>
      <c r="E94" s="51" t="s">
        <v>48</v>
      </c>
      <c r="F94" s="51" t="s">
        <v>49</v>
      </c>
      <c r="G94" s="31" t="s">
        <v>59</v>
      </c>
      <c r="H94" s="31" t="s">
        <v>50</v>
      </c>
      <c r="I94" s="31" t="s">
        <v>51</v>
      </c>
      <c r="J94" s="31" t="s">
        <v>52</v>
      </c>
      <c r="K94" s="51" t="s">
        <v>53</v>
      </c>
      <c r="L94" s="51" t="s">
        <v>54</v>
      </c>
      <c r="M94" s="31" t="s">
        <v>59</v>
      </c>
      <c r="N94" s="31" t="s">
        <v>55</v>
      </c>
      <c r="O94" s="31" t="s">
        <v>57</v>
      </c>
      <c r="P94" s="51" t="s">
        <v>56</v>
      </c>
      <c r="Q94" s="51" t="s">
        <v>58</v>
      </c>
      <c r="R94" s="31" t="s">
        <v>59</v>
      </c>
      <c r="S94" s="31" t="s">
        <v>60</v>
      </c>
      <c r="T94" s="32" t="s">
        <v>85</v>
      </c>
      <c r="U94" s="33" t="s">
        <v>62</v>
      </c>
    </row>
    <row r="95" spans="2:21" ht="15.75" x14ac:dyDescent="0.25">
      <c r="B95" s="26" t="s">
        <v>65</v>
      </c>
      <c r="C95" s="27">
        <v>10603</v>
      </c>
      <c r="D95" s="27">
        <v>9912</v>
      </c>
      <c r="E95" s="54">
        <v>9912</v>
      </c>
      <c r="F95" s="54">
        <v>6950</v>
      </c>
      <c r="G95" s="28">
        <f t="shared" ref="G95:G100" si="18">F95/E95</f>
        <v>0.70117029862792579</v>
      </c>
      <c r="H95" s="27">
        <v>10839</v>
      </c>
      <c r="I95" s="27">
        <v>10671</v>
      </c>
      <c r="J95" s="27">
        <v>10671</v>
      </c>
      <c r="K95" s="54">
        <v>10671</v>
      </c>
      <c r="L95" s="54">
        <v>8535</v>
      </c>
      <c r="M95" s="28">
        <f t="shared" ref="M95:M100" si="19">L95/K95</f>
        <v>0.79983131852684852</v>
      </c>
      <c r="N95" s="27">
        <v>11149</v>
      </c>
      <c r="O95" s="27">
        <v>8617</v>
      </c>
      <c r="P95" s="54">
        <v>8617</v>
      </c>
      <c r="Q95" s="54">
        <v>9262</v>
      </c>
      <c r="R95" s="28">
        <f t="shared" ref="R95:R100" si="20">Q95/P95</f>
        <v>1.0748520366716954</v>
      </c>
      <c r="S95" s="29">
        <f t="shared" ref="S95:S100" si="21">Q95/F95-1</f>
        <v>0.33266187050359708</v>
      </c>
      <c r="T95" s="47">
        <f t="shared" ref="T95:T100" si="22">Q95/L95-1</f>
        <v>8.5178676039835866E-2</v>
      </c>
      <c r="U95" s="48">
        <f t="shared" ref="U95:U100" si="23">Q95-L95</f>
        <v>727</v>
      </c>
    </row>
    <row r="96" spans="2:21" ht="15.75" x14ac:dyDescent="0.25">
      <c r="B96" s="26" t="s">
        <v>17</v>
      </c>
      <c r="C96" s="27">
        <v>254</v>
      </c>
      <c r="D96" s="27">
        <v>254</v>
      </c>
      <c r="E96" s="54">
        <v>254</v>
      </c>
      <c r="F96" s="54">
        <v>45</v>
      </c>
      <c r="G96" s="28">
        <f t="shared" si="18"/>
        <v>0.17716535433070865</v>
      </c>
      <c r="H96" s="27">
        <v>254</v>
      </c>
      <c r="I96" s="27">
        <v>254</v>
      </c>
      <c r="J96" s="27">
        <v>254</v>
      </c>
      <c r="K96" s="54">
        <v>254</v>
      </c>
      <c r="L96" s="54">
        <v>83</v>
      </c>
      <c r="M96" s="28">
        <f t="shared" si="19"/>
        <v>0.32677165354330706</v>
      </c>
      <c r="N96" s="27">
        <v>260</v>
      </c>
      <c r="O96" s="27">
        <v>260</v>
      </c>
      <c r="P96" s="54">
        <v>260</v>
      </c>
      <c r="Q96" s="54">
        <v>18.699999999999996</v>
      </c>
      <c r="R96" s="28">
        <f t="shared" si="20"/>
        <v>7.1923076923076909E-2</v>
      </c>
      <c r="S96" s="29">
        <f t="shared" si="21"/>
        <v>-0.58444444444444454</v>
      </c>
      <c r="T96" s="47">
        <f t="shared" si="22"/>
        <v>-0.77469879518072293</v>
      </c>
      <c r="U96" s="48">
        <f t="shared" si="23"/>
        <v>-64.300000000000011</v>
      </c>
    </row>
    <row r="97" spans="2:21" ht="15.75" x14ac:dyDescent="0.25">
      <c r="B97" s="26" t="s">
        <v>18</v>
      </c>
      <c r="C97" s="27">
        <v>1953</v>
      </c>
      <c r="D97" s="27">
        <v>1953</v>
      </c>
      <c r="E97" s="54">
        <v>1953</v>
      </c>
      <c r="F97" s="54">
        <v>2068</v>
      </c>
      <c r="G97" s="28">
        <f t="shared" si="18"/>
        <v>1.0588837685611878</v>
      </c>
      <c r="H97" s="27">
        <v>2148</v>
      </c>
      <c r="I97" s="27">
        <v>1839</v>
      </c>
      <c r="J97" s="27">
        <v>1839</v>
      </c>
      <c r="K97" s="54">
        <v>1839</v>
      </c>
      <c r="L97" s="54">
        <v>2406</v>
      </c>
      <c r="M97" s="28">
        <f t="shared" si="19"/>
        <v>1.3083197389885808</v>
      </c>
      <c r="N97" s="27">
        <v>2320</v>
      </c>
      <c r="O97" s="27">
        <v>2320</v>
      </c>
      <c r="P97" s="54">
        <v>2320</v>
      </c>
      <c r="Q97" s="54">
        <v>2130</v>
      </c>
      <c r="R97" s="28">
        <f t="shared" si="20"/>
        <v>0.9181034482758621</v>
      </c>
      <c r="S97" s="29">
        <f t="shared" si="21"/>
        <v>2.9980657640232167E-2</v>
      </c>
      <c r="T97" s="47">
        <f t="shared" si="22"/>
        <v>-0.11471321695760595</v>
      </c>
      <c r="U97" s="48">
        <f t="shared" si="23"/>
        <v>-276</v>
      </c>
    </row>
    <row r="98" spans="2:21" ht="15.75" x14ac:dyDescent="0.25">
      <c r="B98" s="26" t="s">
        <v>19</v>
      </c>
      <c r="C98" s="27">
        <v>455</v>
      </c>
      <c r="D98" s="27">
        <v>455</v>
      </c>
      <c r="E98" s="54">
        <v>455</v>
      </c>
      <c r="F98" s="54">
        <v>438</v>
      </c>
      <c r="G98" s="28">
        <f t="shared" si="18"/>
        <v>0.96263736263736266</v>
      </c>
      <c r="H98" s="27">
        <v>455</v>
      </c>
      <c r="I98" s="27">
        <v>455</v>
      </c>
      <c r="J98" s="27">
        <v>455</v>
      </c>
      <c r="K98" s="54">
        <v>455</v>
      </c>
      <c r="L98" s="54">
        <v>447</v>
      </c>
      <c r="M98" s="28">
        <f t="shared" si="19"/>
        <v>0.98241758241758237</v>
      </c>
      <c r="N98" s="27">
        <v>455</v>
      </c>
      <c r="O98" s="27">
        <v>455</v>
      </c>
      <c r="P98" s="54">
        <v>455</v>
      </c>
      <c r="Q98" s="54">
        <v>466</v>
      </c>
      <c r="R98" s="28">
        <f t="shared" si="20"/>
        <v>1.0241758241758241</v>
      </c>
      <c r="S98" s="29">
        <f t="shared" si="21"/>
        <v>6.3926940639269514E-2</v>
      </c>
      <c r="T98" s="47">
        <f t="shared" si="22"/>
        <v>4.2505592841163287E-2</v>
      </c>
      <c r="U98" s="48">
        <f t="shared" si="23"/>
        <v>19</v>
      </c>
    </row>
    <row r="99" spans="2:21" ht="15.75" x14ac:dyDescent="0.25">
      <c r="B99" s="26" t="s">
        <v>20</v>
      </c>
      <c r="C99" s="27">
        <v>2604</v>
      </c>
      <c r="D99" s="27">
        <v>2604</v>
      </c>
      <c r="E99" s="54">
        <v>2604</v>
      </c>
      <c r="F99" s="54">
        <v>2473</v>
      </c>
      <c r="G99" s="28">
        <f t="shared" si="18"/>
        <v>0.94969278033794158</v>
      </c>
      <c r="H99" s="27">
        <v>2864.4</v>
      </c>
      <c r="I99" s="27">
        <v>2564</v>
      </c>
      <c r="J99" s="27">
        <v>2564</v>
      </c>
      <c r="K99" s="54">
        <v>2564</v>
      </c>
      <c r="L99" s="54">
        <v>3181</v>
      </c>
      <c r="M99" s="28">
        <f t="shared" si="19"/>
        <v>1.2406396255850234</v>
      </c>
      <c r="N99" s="27">
        <v>2950</v>
      </c>
      <c r="O99" s="27">
        <v>2950</v>
      </c>
      <c r="P99" s="54">
        <v>2950</v>
      </c>
      <c r="Q99" s="54">
        <v>3457</v>
      </c>
      <c r="R99" s="28">
        <f t="shared" si="20"/>
        <v>1.1718644067796611</v>
      </c>
      <c r="S99" s="29">
        <f t="shared" si="21"/>
        <v>0.3978972907399918</v>
      </c>
      <c r="T99" s="47">
        <f t="shared" si="22"/>
        <v>8.6765168186105024E-2</v>
      </c>
      <c r="U99" s="48">
        <f t="shared" si="23"/>
        <v>276</v>
      </c>
    </row>
    <row r="100" spans="2:21" ht="15.75" x14ac:dyDescent="0.25">
      <c r="B100" s="26" t="s">
        <v>21</v>
      </c>
      <c r="C100" s="27">
        <v>1085</v>
      </c>
      <c r="D100" s="27">
        <v>2408</v>
      </c>
      <c r="E100" s="54">
        <v>2408</v>
      </c>
      <c r="F100" s="54">
        <v>1908</v>
      </c>
      <c r="G100" s="28">
        <f t="shared" si="18"/>
        <v>0.79235880398671099</v>
      </c>
      <c r="H100" s="27">
        <v>2610.1999999999998</v>
      </c>
      <c r="I100" s="27">
        <v>1260</v>
      </c>
      <c r="J100" s="27">
        <v>1260</v>
      </c>
      <c r="K100" s="54">
        <v>1260</v>
      </c>
      <c r="L100" s="54">
        <v>2537</v>
      </c>
      <c r="M100" s="28">
        <f t="shared" si="19"/>
        <v>2.0134920634920634</v>
      </c>
      <c r="N100" s="27">
        <v>2760</v>
      </c>
      <c r="O100" s="27">
        <v>3360</v>
      </c>
      <c r="P100" s="54">
        <v>3360</v>
      </c>
      <c r="Q100" s="54">
        <v>1548.6</v>
      </c>
      <c r="R100" s="28">
        <f t="shared" si="20"/>
        <v>0.4608928571428571</v>
      </c>
      <c r="S100" s="29">
        <f t="shared" si="21"/>
        <v>-0.18836477987421385</v>
      </c>
      <c r="T100" s="47">
        <f t="shared" si="22"/>
        <v>-0.3895940086716595</v>
      </c>
      <c r="U100" s="48">
        <f t="shared" si="23"/>
        <v>-988.40000000000009</v>
      </c>
    </row>
    <row r="102" spans="2:21" ht="15.75" thickBot="1" x14ac:dyDescent="0.3"/>
    <row r="103" spans="2:21" ht="60" x14ac:dyDescent="0.25">
      <c r="B103" s="30" t="s">
        <v>79</v>
      </c>
      <c r="C103" s="31" t="s">
        <v>46</v>
      </c>
      <c r="D103" s="31" t="s">
        <v>47</v>
      </c>
      <c r="E103" s="51" t="s">
        <v>48</v>
      </c>
      <c r="F103" s="51" t="s">
        <v>49</v>
      </c>
      <c r="G103" s="31" t="s">
        <v>59</v>
      </c>
      <c r="H103" s="31" t="s">
        <v>50</v>
      </c>
      <c r="I103" s="31" t="s">
        <v>51</v>
      </c>
      <c r="J103" s="31" t="s">
        <v>52</v>
      </c>
      <c r="K103" s="51" t="s">
        <v>53</v>
      </c>
      <c r="L103" s="51" t="s">
        <v>54</v>
      </c>
      <c r="M103" s="31" t="s">
        <v>59</v>
      </c>
      <c r="N103" s="31" t="s">
        <v>55</v>
      </c>
      <c r="O103" s="31" t="s">
        <v>57</v>
      </c>
      <c r="P103" s="51" t="s">
        <v>56</v>
      </c>
      <c r="Q103" s="51" t="s">
        <v>58</v>
      </c>
      <c r="R103" s="31" t="s">
        <v>59</v>
      </c>
      <c r="S103" s="31" t="s">
        <v>60</v>
      </c>
      <c r="T103" s="32" t="s">
        <v>85</v>
      </c>
      <c r="U103" s="33" t="s">
        <v>62</v>
      </c>
    </row>
    <row r="104" spans="2:21" ht="15.75" x14ac:dyDescent="0.25">
      <c r="B104" s="37" t="s">
        <v>24</v>
      </c>
      <c r="C104" s="17">
        <v>223513</v>
      </c>
      <c r="D104" s="17">
        <v>238968</v>
      </c>
      <c r="E104" s="53">
        <v>238901</v>
      </c>
      <c r="F104" s="53">
        <v>233498</v>
      </c>
      <c r="G104" s="18">
        <v>0.97738393727945883</v>
      </c>
      <c r="H104" s="17">
        <v>234191.85</v>
      </c>
      <c r="I104" s="17">
        <v>256384.4</v>
      </c>
      <c r="J104" s="17">
        <v>255808.4</v>
      </c>
      <c r="K104" s="53">
        <v>255906.4</v>
      </c>
      <c r="L104" s="53">
        <v>249959</v>
      </c>
      <c r="M104" s="18">
        <v>0.97675947143174224</v>
      </c>
      <c r="N104" s="17">
        <v>276059.40000000002</v>
      </c>
      <c r="O104" s="17">
        <v>279888</v>
      </c>
      <c r="P104" s="53">
        <v>279833</v>
      </c>
      <c r="Q104" s="53">
        <v>275042</v>
      </c>
      <c r="R104" s="19">
        <v>0.98287907430503196</v>
      </c>
      <c r="S104" s="20">
        <v>0.17792015349167878</v>
      </c>
      <c r="T104" s="45">
        <v>0.10034845714697216</v>
      </c>
      <c r="U104" s="46">
        <v>25083</v>
      </c>
    </row>
    <row r="105" spans="2:21" ht="15.75" x14ac:dyDescent="0.25">
      <c r="B105" s="37" t="s">
        <v>38</v>
      </c>
      <c r="C105" s="17">
        <v>24055</v>
      </c>
      <c r="D105" s="17">
        <v>29804</v>
      </c>
      <c r="E105" s="53">
        <v>29871</v>
      </c>
      <c r="F105" s="53">
        <v>23408</v>
      </c>
      <c r="G105" s="18">
        <v>0.78363630276857155</v>
      </c>
      <c r="H105" s="17">
        <v>38236.400000000001</v>
      </c>
      <c r="I105" s="17">
        <v>32109</v>
      </c>
      <c r="J105" s="17">
        <v>32685</v>
      </c>
      <c r="K105" s="53">
        <v>32587</v>
      </c>
      <c r="L105" s="53">
        <v>28637</v>
      </c>
      <c r="M105" s="18">
        <v>0.87878601896461783</v>
      </c>
      <c r="N105" s="17">
        <v>48751</v>
      </c>
      <c r="O105" s="17">
        <v>44923</v>
      </c>
      <c r="P105" s="53">
        <v>44977</v>
      </c>
      <c r="Q105" s="53">
        <v>43524</v>
      </c>
      <c r="R105" s="19">
        <v>0.96769459946194725</v>
      </c>
      <c r="S105" s="20">
        <v>0.85936431989063577</v>
      </c>
      <c r="T105" s="45">
        <v>0.51985193979816313</v>
      </c>
      <c r="U105" s="46">
        <v>14887</v>
      </c>
    </row>
    <row r="106" spans="2:21" x14ac:dyDescent="0.25">
      <c r="E106" s="21"/>
      <c r="F106" s="21"/>
    </row>
    <row r="107" spans="2:21" ht="15.75" thickBot="1" x14ac:dyDescent="0.3"/>
    <row r="108" spans="2:21" ht="60" x14ac:dyDescent="0.25">
      <c r="B108" s="30" t="s">
        <v>80</v>
      </c>
      <c r="C108" s="31" t="s">
        <v>46</v>
      </c>
      <c r="D108" s="31" t="s">
        <v>47</v>
      </c>
      <c r="E108" s="51" t="s">
        <v>48</v>
      </c>
      <c r="F108" s="51" t="s">
        <v>49</v>
      </c>
      <c r="G108" s="31" t="s">
        <v>59</v>
      </c>
      <c r="H108" s="31" t="s">
        <v>50</v>
      </c>
      <c r="I108" s="31" t="s">
        <v>51</v>
      </c>
      <c r="J108" s="31" t="s">
        <v>52</v>
      </c>
      <c r="K108" s="51" t="s">
        <v>53</v>
      </c>
      <c r="L108" s="51" t="s">
        <v>54</v>
      </c>
      <c r="M108" s="31" t="s">
        <v>59</v>
      </c>
      <c r="N108" s="31" t="s">
        <v>55</v>
      </c>
      <c r="O108" s="31" t="s">
        <v>57</v>
      </c>
      <c r="P108" s="51" t="s">
        <v>56</v>
      </c>
      <c r="Q108" s="51" t="s">
        <v>58</v>
      </c>
      <c r="R108" s="31" t="s">
        <v>59</v>
      </c>
      <c r="S108" s="31" t="s">
        <v>60</v>
      </c>
      <c r="T108" s="32" t="s">
        <v>85</v>
      </c>
      <c r="U108" s="33" t="s">
        <v>62</v>
      </c>
    </row>
    <row r="109" spans="2:21" ht="15.75" x14ac:dyDescent="0.25">
      <c r="B109" s="38" t="s">
        <v>25</v>
      </c>
      <c r="C109" s="22">
        <v>31394</v>
      </c>
      <c r="D109" s="22">
        <v>31597</v>
      </c>
      <c r="E109" s="55">
        <v>31493</v>
      </c>
      <c r="F109" s="55">
        <v>31010</v>
      </c>
      <c r="G109" s="23">
        <v>0.98466325850188929</v>
      </c>
      <c r="H109" s="22">
        <v>32679.4</v>
      </c>
      <c r="I109" s="22">
        <v>33234</v>
      </c>
      <c r="J109" s="22">
        <v>33234</v>
      </c>
      <c r="K109" s="55">
        <v>32819</v>
      </c>
      <c r="L109" s="55">
        <v>32159</v>
      </c>
      <c r="M109" s="23">
        <v>0.97988969804076909</v>
      </c>
      <c r="N109" s="22">
        <v>34880</v>
      </c>
      <c r="O109" s="22">
        <v>37457</v>
      </c>
      <c r="P109" s="55">
        <v>37307</v>
      </c>
      <c r="Q109" s="55">
        <v>36877</v>
      </c>
      <c r="R109" s="24">
        <v>0.98847401291982739</v>
      </c>
      <c r="S109" s="25">
        <v>0.18919703321509185</v>
      </c>
      <c r="T109" s="45">
        <v>0.14670854193227401</v>
      </c>
      <c r="U109" s="46">
        <v>4718</v>
      </c>
    </row>
    <row r="110" spans="2:21" ht="15.75" x14ac:dyDescent="0.25">
      <c r="B110" s="38" t="s">
        <v>26</v>
      </c>
      <c r="C110" s="22">
        <v>21322</v>
      </c>
      <c r="D110" s="22">
        <v>21965</v>
      </c>
      <c r="E110" s="55">
        <v>22538</v>
      </c>
      <c r="F110" s="55">
        <v>20110</v>
      </c>
      <c r="G110" s="23">
        <v>0.89227083148460373</v>
      </c>
      <c r="H110" s="22">
        <v>20656</v>
      </c>
      <c r="I110" s="22">
        <v>23106</v>
      </c>
      <c r="J110" s="22">
        <v>22844</v>
      </c>
      <c r="K110" s="55">
        <v>23476</v>
      </c>
      <c r="L110" s="55">
        <v>21001</v>
      </c>
      <c r="M110" s="23">
        <v>0.89457318112114503</v>
      </c>
      <c r="N110" s="22">
        <v>23631</v>
      </c>
      <c r="O110" s="22">
        <v>23678</v>
      </c>
      <c r="P110" s="55">
        <v>22596</v>
      </c>
      <c r="Q110" s="55">
        <v>21117</v>
      </c>
      <c r="R110" s="24">
        <v>0.93454593733404145</v>
      </c>
      <c r="S110" s="25">
        <v>5.007458975634016E-2</v>
      </c>
      <c r="T110" s="45">
        <v>5.5235464977858584E-3</v>
      </c>
      <c r="U110" s="46">
        <v>116</v>
      </c>
    </row>
    <row r="111" spans="2:21" ht="15.75" x14ac:dyDescent="0.25">
      <c r="B111" s="38" t="s">
        <v>27</v>
      </c>
      <c r="C111" s="22">
        <v>161319</v>
      </c>
      <c r="D111" s="22">
        <v>176028</v>
      </c>
      <c r="E111" s="55">
        <v>175492</v>
      </c>
      <c r="F111" s="55">
        <v>173292</v>
      </c>
      <c r="G111" s="23">
        <v>0.98746381601440525</v>
      </c>
      <c r="H111" s="22">
        <v>170785.45</v>
      </c>
      <c r="I111" s="22">
        <v>189823.4</v>
      </c>
      <c r="J111" s="22">
        <v>189509.4</v>
      </c>
      <c r="K111" s="55">
        <v>190238.4</v>
      </c>
      <c r="L111" s="55">
        <v>187659</v>
      </c>
      <c r="M111" s="23">
        <v>0.98644122322307171</v>
      </c>
      <c r="N111" s="22">
        <v>204625.4</v>
      </c>
      <c r="O111" s="22">
        <v>205533</v>
      </c>
      <c r="P111" s="55">
        <v>206815</v>
      </c>
      <c r="Q111" s="55">
        <v>204129</v>
      </c>
      <c r="R111" s="24">
        <v>0.98701254744578493</v>
      </c>
      <c r="S111" s="25">
        <v>0.17794820303303105</v>
      </c>
      <c r="T111" s="45">
        <v>8.7765574792575851E-2</v>
      </c>
      <c r="U111" s="46">
        <v>16470</v>
      </c>
    </row>
    <row r="112" spans="2:21" ht="15.75" x14ac:dyDescent="0.25">
      <c r="B112" s="38" t="s">
        <v>35</v>
      </c>
      <c r="C112" s="22">
        <v>9478</v>
      </c>
      <c r="D112" s="22">
        <v>9378</v>
      </c>
      <c r="E112" s="55">
        <v>9378</v>
      </c>
      <c r="F112" s="55">
        <v>9086</v>
      </c>
      <c r="G112" s="23">
        <v>0.96886329707826824</v>
      </c>
      <c r="H112" s="22">
        <v>10071</v>
      </c>
      <c r="I112" s="22">
        <v>10221</v>
      </c>
      <c r="J112" s="22">
        <v>10221</v>
      </c>
      <c r="K112" s="55">
        <v>9373</v>
      </c>
      <c r="L112" s="55">
        <v>9140</v>
      </c>
      <c r="M112" s="23">
        <v>0.9751413634908781</v>
      </c>
      <c r="N112" s="22">
        <v>12923</v>
      </c>
      <c r="O112" s="22">
        <v>13220</v>
      </c>
      <c r="P112" s="55">
        <v>13115</v>
      </c>
      <c r="Q112" s="55">
        <v>12919</v>
      </c>
      <c r="R112" s="24">
        <v>0.98505528021349598</v>
      </c>
      <c r="S112" s="25">
        <v>0.42185780321373545</v>
      </c>
      <c r="T112" s="45">
        <v>0.41345733041575494</v>
      </c>
      <c r="U112" s="46">
        <v>3779</v>
      </c>
    </row>
    <row r="114" spans="2:21" ht="15.75" thickBot="1" x14ac:dyDescent="0.3"/>
    <row r="115" spans="2:21" ht="60" x14ac:dyDescent="0.25">
      <c r="B115" s="30" t="s">
        <v>81</v>
      </c>
      <c r="C115" s="31" t="s">
        <v>46</v>
      </c>
      <c r="D115" s="31" t="s">
        <v>47</v>
      </c>
      <c r="E115" s="51" t="s">
        <v>48</v>
      </c>
      <c r="F115" s="51" t="s">
        <v>49</v>
      </c>
      <c r="G115" s="31" t="s">
        <v>59</v>
      </c>
      <c r="H115" s="31" t="s">
        <v>50</v>
      </c>
      <c r="I115" s="31" t="s">
        <v>51</v>
      </c>
      <c r="J115" s="31" t="s">
        <v>52</v>
      </c>
      <c r="K115" s="51" t="s">
        <v>53</v>
      </c>
      <c r="L115" s="51" t="s">
        <v>54</v>
      </c>
      <c r="M115" s="31" t="s">
        <v>59</v>
      </c>
      <c r="N115" s="31" t="s">
        <v>55</v>
      </c>
      <c r="O115" s="31" t="s">
        <v>57</v>
      </c>
      <c r="P115" s="51" t="s">
        <v>56</v>
      </c>
      <c r="Q115" s="51" t="s">
        <v>58</v>
      </c>
      <c r="R115" s="31" t="s">
        <v>59</v>
      </c>
      <c r="S115" s="31" t="s">
        <v>60</v>
      </c>
      <c r="T115" s="32" t="s">
        <v>85</v>
      </c>
      <c r="U115" s="33" t="s">
        <v>62</v>
      </c>
    </row>
    <row r="116" spans="2:21" ht="15.75" x14ac:dyDescent="0.25">
      <c r="B116" s="26" t="s">
        <v>30</v>
      </c>
      <c r="C116" s="27">
        <v>71319</v>
      </c>
      <c r="D116" s="27">
        <v>71919</v>
      </c>
      <c r="E116" s="54">
        <v>71919</v>
      </c>
      <c r="F116" s="54">
        <v>71522</v>
      </c>
      <c r="G116" s="28">
        <f t="shared" ref="G116:G119" si="24">F116/E116</f>
        <v>0.99447990099973582</v>
      </c>
      <c r="H116" s="27">
        <v>74220</v>
      </c>
      <c r="I116" s="27">
        <v>78224</v>
      </c>
      <c r="J116" s="27">
        <v>78224</v>
      </c>
      <c r="K116" s="54">
        <v>78440</v>
      </c>
      <c r="L116" s="54">
        <v>78394</v>
      </c>
      <c r="M116" s="28">
        <f t="shared" ref="M116:M119" si="25">L116/K116</f>
        <v>0.99941356450790408</v>
      </c>
      <c r="N116" s="27">
        <v>86799.45</v>
      </c>
      <c r="O116" s="27">
        <v>90147</v>
      </c>
      <c r="P116" s="54">
        <v>90587</v>
      </c>
      <c r="Q116" s="54">
        <v>90139</v>
      </c>
      <c r="R116" s="28">
        <f t="shared" ref="R116:R119" si="26">Q116/P116</f>
        <v>0.99505447801560931</v>
      </c>
      <c r="S116" s="29">
        <f t="shared" ref="S116:S119" si="27">Q116/F116-1</f>
        <v>0.26029753082967488</v>
      </c>
      <c r="T116" s="47">
        <f t="shared" ref="T116:T119" si="28">Q116/L116-1</f>
        <v>0.14982013929637472</v>
      </c>
      <c r="U116" s="48">
        <f t="shared" ref="U116:U119" si="29">Q116-L116</f>
        <v>11745</v>
      </c>
    </row>
    <row r="117" spans="2:21" ht="15.75" x14ac:dyDescent="0.25">
      <c r="B117" s="26" t="s">
        <v>31</v>
      </c>
      <c r="C117" s="27">
        <v>2681</v>
      </c>
      <c r="D117" s="27">
        <v>3029</v>
      </c>
      <c r="E117" s="54">
        <v>3029</v>
      </c>
      <c r="F117" s="54">
        <v>2753</v>
      </c>
      <c r="G117" s="28">
        <f t="shared" si="24"/>
        <v>0.90888081875206339</v>
      </c>
      <c r="H117" s="27">
        <v>2810</v>
      </c>
      <c r="I117" s="27">
        <v>2880</v>
      </c>
      <c r="J117" s="27">
        <v>2880</v>
      </c>
      <c r="K117" s="54">
        <v>2880</v>
      </c>
      <c r="L117" s="54">
        <v>2702</v>
      </c>
      <c r="M117" s="28">
        <f t="shared" si="25"/>
        <v>0.93819444444444444</v>
      </c>
      <c r="N117" s="27">
        <v>2976.4</v>
      </c>
      <c r="O117" s="27">
        <v>2976</v>
      </c>
      <c r="P117" s="54">
        <v>2976</v>
      </c>
      <c r="Q117" s="54">
        <v>2432</v>
      </c>
      <c r="R117" s="28">
        <f t="shared" si="26"/>
        <v>0.81720430107526887</v>
      </c>
      <c r="S117" s="29">
        <f t="shared" si="27"/>
        <v>-0.1166000726480203</v>
      </c>
      <c r="T117" s="47">
        <f t="shared" si="28"/>
        <v>-9.9925980754996258E-2</v>
      </c>
      <c r="U117" s="48">
        <f t="shared" si="29"/>
        <v>-270</v>
      </c>
    </row>
    <row r="118" spans="2:21" ht="15.75" x14ac:dyDescent="0.25">
      <c r="B118" s="26" t="s">
        <v>32</v>
      </c>
      <c r="C118" s="27">
        <v>12286</v>
      </c>
      <c r="D118" s="27">
        <v>12700</v>
      </c>
      <c r="E118" s="54">
        <v>12639</v>
      </c>
      <c r="F118" s="54">
        <v>12120</v>
      </c>
      <c r="G118" s="28">
        <f t="shared" si="24"/>
        <v>0.95893662473296937</v>
      </c>
      <c r="H118" s="27">
        <v>11417.45</v>
      </c>
      <c r="I118" s="27">
        <v>13612.4</v>
      </c>
      <c r="J118" s="27">
        <v>13612.4</v>
      </c>
      <c r="K118" s="54">
        <v>12862.4</v>
      </c>
      <c r="L118" s="54">
        <v>12505</v>
      </c>
      <c r="M118" s="28">
        <f t="shared" si="25"/>
        <v>0.97221358377907707</v>
      </c>
      <c r="N118" s="27">
        <v>13111.24</v>
      </c>
      <c r="O118" s="27">
        <v>13868</v>
      </c>
      <c r="P118" s="54">
        <v>14178</v>
      </c>
      <c r="Q118" s="54">
        <v>13874</v>
      </c>
      <c r="R118" s="28">
        <f t="shared" si="26"/>
        <v>0.97855832980674284</v>
      </c>
      <c r="S118" s="29">
        <f t="shared" si="27"/>
        <v>0.1447194719471947</v>
      </c>
      <c r="T118" s="47">
        <f t="shared" si="28"/>
        <v>0.10947620951619341</v>
      </c>
      <c r="U118" s="48">
        <f t="shared" si="29"/>
        <v>1369</v>
      </c>
    </row>
    <row r="119" spans="2:21" ht="15.75" x14ac:dyDescent="0.25">
      <c r="B119" s="26" t="s">
        <v>33</v>
      </c>
      <c r="C119" s="27">
        <v>34367</v>
      </c>
      <c r="D119" s="27">
        <v>34979</v>
      </c>
      <c r="E119" s="54">
        <v>35319</v>
      </c>
      <c r="F119" s="54">
        <v>35044</v>
      </c>
      <c r="G119" s="28">
        <f t="shared" si="24"/>
        <v>0.99221382258840851</v>
      </c>
      <c r="H119" s="27">
        <v>36050</v>
      </c>
      <c r="I119" s="27">
        <v>38208</v>
      </c>
      <c r="J119" s="27">
        <v>38208</v>
      </c>
      <c r="K119" s="54">
        <v>38708</v>
      </c>
      <c r="L119" s="54">
        <v>38157</v>
      </c>
      <c r="M119" s="28">
        <f t="shared" si="25"/>
        <v>0.98576521649271465</v>
      </c>
      <c r="N119" s="27">
        <v>42064</v>
      </c>
      <c r="O119" s="27">
        <v>42866</v>
      </c>
      <c r="P119" s="54">
        <v>42866</v>
      </c>
      <c r="Q119" s="54">
        <v>42422</v>
      </c>
      <c r="R119" s="28">
        <f t="shared" si="26"/>
        <v>0.98964214062427103</v>
      </c>
      <c r="S119" s="29">
        <f t="shared" si="27"/>
        <v>0.21053532701746369</v>
      </c>
      <c r="T119" s="47">
        <f t="shared" si="28"/>
        <v>0.1117750347249522</v>
      </c>
      <c r="U119" s="48">
        <f t="shared" si="29"/>
        <v>4265</v>
      </c>
    </row>
    <row r="121" spans="2:21" ht="15.75" thickBot="1" x14ac:dyDescent="0.3"/>
    <row r="122" spans="2:21" ht="60" x14ac:dyDescent="0.25">
      <c r="B122" s="30" t="s">
        <v>82</v>
      </c>
      <c r="C122" s="31" t="s">
        <v>46</v>
      </c>
      <c r="D122" s="31" t="s">
        <v>47</v>
      </c>
      <c r="E122" s="51" t="s">
        <v>48</v>
      </c>
      <c r="F122" s="51" t="s">
        <v>49</v>
      </c>
      <c r="G122" s="31" t="s">
        <v>59</v>
      </c>
      <c r="H122" s="31" t="s">
        <v>50</v>
      </c>
      <c r="I122" s="31" t="s">
        <v>51</v>
      </c>
      <c r="J122" s="31" t="s">
        <v>52</v>
      </c>
      <c r="K122" s="51" t="s">
        <v>53</v>
      </c>
      <c r="L122" s="51" t="s">
        <v>54</v>
      </c>
      <c r="M122" s="31" t="s">
        <v>59</v>
      </c>
      <c r="N122" s="31" t="s">
        <v>55</v>
      </c>
      <c r="O122" s="31" t="s">
        <v>57</v>
      </c>
      <c r="P122" s="51" t="s">
        <v>56</v>
      </c>
      <c r="Q122" s="51" t="s">
        <v>58</v>
      </c>
      <c r="R122" s="31" t="s">
        <v>59</v>
      </c>
      <c r="S122" s="31" t="s">
        <v>60</v>
      </c>
      <c r="T122" s="32" t="s">
        <v>85</v>
      </c>
      <c r="U122" s="33" t="s">
        <v>62</v>
      </c>
    </row>
    <row r="123" spans="2:21" ht="15.75" x14ac:dyDescent="0.25">
      <c r="B123" s="37" t="s">
        <v>39</v>
      </c>
      <c r="C123" s="17">
        <v>78291</v>
      </c>
      <c r="D123" s="17">
        <v>89583</v>
      </c>
      <c r="E123" s="53">
        <v>89583</v>
      </c>
      <c r="F123" s="53">
        <v>81480</v>
      </c>
      <c r="G123" s="18">
        <v>0.90954757040956435</v>
      </c>
      <c r="H123" s="17">
        <v>45102.949999999953</v>
      </c>
      <c r="I123" s="17">
        <v>54512.800000000017</v>
      </c>
      <c r="J123" s="17">
        <v>54512.800000000017</v>
      </c>
      <c r="K123" s="53">
        <v>54512.800000000017</v>
      </c>
      <c r="L123" s="53">
        <v>46869.286</v>
      </c>
      <c r="M123" s="18">
        <v>0.85978496793413628</v>
      </c>
      <c r="N123" s="17">
        <v>94875.800000000047</v>
      </c>
      <c r="O123" s="17">
        <v>94058</v>
      </c>
      <c r="P123" s="53">
        <v>94973</v>
      </c>
      <c r="Q123" s="53">
        <v>84941.700000000012</v>
      </c>
      <c r="R123" s="19">
        <v>0.89437734935192115</v>
      </c>
      <c r="S123" s="20">
        <v>4.2485272459499512E-2</v>
      </c>
      <c r="T123" s="45">
        <v>0.81231051823575906</v>
      </c>
      <c r="U123" s="46">
        <v>38072.414000000012</v>
      </c>
    </row>
    <row r="124" spans="2:21" ht="15.75" x14ac:dyDescent="0.25">
      <c r="B124" s="37" t="s">
        <v>45</v>
      </c>
      <c r="C124" s="17">
        <v>43353</v>
      </c>
      <c r="D124" s="17">
        <v>43353</v>
      </c>
      <c r="E124" s="53">
        <v>43353</v>
      </c>
      <c r="F124" s="53">
        <v>42595</v>
      </c>
      <c r="G124" s="18">
        <v>0.98251562752289345</v>
      </c>
      <c r="H124" s="17">
        <v>11574</v>
      </c>
      <c r="I124" s="17">
        <v>11777</v>
      </c>
      <c r="J124" s="17">
        <v>11777</v>
      </c>
      <c r="K124" s="53">
        <v>11777</v>
      </c>
      <c r="L124" s="53">
        <v>11358</v>
      </c>
      <c r="M124" s="18">
        <v>0.96442217882312986</v>
      </c>
      <c r="N124" s="17">
        <v>52117</v>
      </c>
      <c r="O124" s="17">
        <v>52092</v>
      </c>
      <c r="P124" s="53">
        <v>52215</v>
      </c>
      <c r="Q124" s="53">
        <v>43520</v>
      </c>
      <c r="R124" s="19">
        <v>0.83347697021928568</v>
      </c>
      <c r="S124" s="20">
        <v>2.1716163868998661E-2</v>
      </c>
      <c r="T124" s="45">
        <v>2.8316605036097906</v>
      </c>
      <c r="U124" s="46">
        <v>32162</v>
      </c>
    </row>
    <row r="125" spans="2:21" x14ac:dyDescent="0.25">
      <c r="K125" s="21"/>
      <c r="L125" s="21"/>
    </row>
    <row r="126" spans="2:21" ht="15.75" thickBot="1" x14ac:dyDescent="0.3"/>
    <row r="127" spans="2:21" ht="60" x14ac:dyDescent="0.25">
      <c r="B127" s="30" t="s">
        <v>83</v>
      </c>
      <c r="C127" s="31" t="s">
        <v>46</v>
      </c>
      <c r="D127" s="31" t="s">
        <v>47</v>
      </c>
      <c r="E127" s="51" t="s">
        <v>48</v>
      </c>
      <c r="F127" s="51" t="s">
        <v>49</v>
      </c>
      <c r="G127" s="31" t="s">
        <v>59</v>
      </c>
      <c r="H127" s="31" t="s">
        <v>50</v>
      </c>
      <c r="I127" s="31" t="s">
        <v>51</v>
      </c>
      <c r="J127" s="31" t="s">
        <v>52</v>
      </c>
      <c r="K127" s="51" t="s">
        <v>53</v>
      </c>
      <c r="L127" s="51" t="s">
        <v>54</v>
      </c>
      <c r="M127" s="31" t="s">
        <v>59</v>
      </c>
      <c r="N127" s="31" t="s">
        <v>55</v>
      </c>
      <c r="O127" s="31" t="s">
        <v>57</v>
      </c>
      <c r="P127" s="51" t="s">
        <v>56</v>
      </c>
      <c r="Q127" s="51" t="s">
        <v>58</v>
      </c>
      <c r="R127" s="31" t="s">
        <v>59</v>
      </c>
      <c r="S127" s="31" t="s">
        <v>60</v>
      </c>
      <c r="T127" s="32" t="s">
        <v>85</v>
      </c>
      <c r="U127" s="33" t="s">
        <v>62</v>
      </c>
    </row>
    <row r="128" spans="2:21" ht="15.75" x14ac:dyDescent="0.25">
      <c r="B128" s="26" t="s">
        <v>40</v>
      </c>
      <c r="C128" s="27">
        <v>800</v>
      </c>
      <c r="D128" s="27">
        <v>2300</v>
      </c>
      <c r="E128" s="54">
        <v>2300</v>
      </c>
      <c r="F128" s="54">
        <v>540</v>
      </c>
      <c r="G128" s="28">
        <v>0.23478260869565218</v>
      </c>
      <c r="H128" s="27">
        <v>500</v>
      </c>
      <c r="I128" s="27">
        <v>500</v>
      </c>
      <c r="J128" s="27">
        <v>500</v>
      </c>
      <c r="K128" s="54">
        <v>500</v>
      </c>
      <c r="L128" s="54">
        <v>906</v>
      </c>
      <c r="M128" s="28">
        <v>1.8120000000000001</v>
      </c>
      <c r="N128" s="27">
        <v>0</v>
      </c>
      <c r="O128" s="27">
        <v>0</v>
      </c>
      <c r="P128" s="54">
        <v>0</v>
      </c>
      <c r="Q128" s="54">
        <v>1275</v>
      </c>
      <c r="R128" s="28" t="e">
        <v>#DIV/0!</v>
      </c>
      <c r="S128" s="29">
        <v>1.3611111111111112</v>
      </c>
      <c r="T128" s="47">
        <v>0.4072847682119205</v>
      </c>
      <c r="U128" s="48">
        <v>369</v>
      </c>
    </row>
    <row r="129" spans="2:21" ht="15.75" x14ac:dyDescent="0.25">
      <c r="B129" s="26" t="s">
        <v>41</v>
      </c>
      <c r="C129" s="27">
        <v>53042</v>
      </c>
      <c r="D129" s="27">
        <v>63731</v>
      </c>
      <c r="E129" s="54">
        <v>63731</v>
      </c>
      <c r="F129" s="54">
        <v>61258</v>
      </c>
      <c r="G129" s="28">
        <v>0.96119627810641606</v>
      </c>
      <c r="H129" s="27">
        <v>21269</v>
      </c>
      <c r="I129" s="27">
        <v>65524</v>
      </c>
      <c r="J129" s="27">
        <v>65524</v>
      </c>
      <c r="K129" s="54">
        <v>65524</v>
      </c>
      <c r="L129" s="54">
        <v>24895</v>
      </c>
      <c r="M129" s="28">
        <v>0.37993712227580734</v>
      </c>
      <c r="N129" s="27">
        <v>66876</v>
      </c>
      <c r="O129" s="27">
        <v>65885</v>
      </c>
      <c r="P129" s="54">
        <v>65978</v>
      </c>
      <c r="Q129" s="54">
        <v>47600</v>
      </c>
      <c r="R129" s="28">
        <v>0.72145260541392586</v>
      </c>
      <c r="S129" s="29">
        <v>-0.22295863397433802</v>
      </c>
      <c r="T129" s="47">
        <v>0.91203052821851771</v>
      </c>
      <c r="U129" s="48">
        <v>22705</v>
      </c>
    </row>
    <row r="130" spans="2:21" ht="15.75" x14ac:dyDescent="0.25">
      <c r="B130" s="26" t="s">
        <v>42</v>
      </c>
      <c r="C130" s="27">
        <v>1312</v>
      </c>
      <c r="D130" s="27">
        <v>403</v>
      </c>
      <c r="E130" s="54">
        <v>403</v>
      </c>
      <c r="F130" s="54">
        <v>-3467</v>
      </c>
      <c r="G130" s="28">
        <v>-8.6029776674937963</v>
      </c>
      <c r="H130" s="27">
        <v>-3296.0500000000466</v>
      </c>
      <c r="I130" s="27">
        <v>-38141.199999999983</v>
      </c>
      <c r="J130" s="27">
        <v>-38141.199999999983</v>
      </c>
      <c r="K130" s="54">
        <v>-38141.199999999983</v>
      </c>
      <c r="L130" s="54">
        <v>6387.2860000000001</v>
      </c>
      <c r="M130" s="28">
        <v>-0.16746421192830857</v>
      </c>
      <c r="N130" s="27">
        <v>-5626.1999999999534</v>
      </c>
      <c r="O130" s="27">
        <v>-14838</v>
      </c>
      <c r="P130" s="54">
        <v>-22119</v>
      </c>
      <c r="Q130" s="54">
        <v>-89.299999999999272</v>
      </c>
      <c r="R130" s="28">
        <v>4.0372530403724972E-3</v>
      </c>
      <c r="S130" s="29">
        <v>-0.97424286126334025</v>
      </c>
      <c r="T130" s="47">
        <v>-1.0139808989295296</v>
      </c>
      <c r="U130" s="48">
        <v>-6476.5859999999993</v>
      </c>
    </row>
    <row r="131" spans="2:21" ht="15.75" x14ac:dyDescent="0.25">
      <c r="B131" s="26" t="s">
        <v>43</v>
      </c>
      <c r="C131" s="27">
        <v>23129</v>
      </c>
      <c r="D131" s="27">
        <v>23129</v>
      </c>
      <c r="E131" s="54">
        <v>23129</v>
      </c>
      <c r="F131" s="54">
        <v>23136</v>
      </c>
      <c r="G131" s="28">
        <v>1.0003026503523715</v>
      </c>
      <c r="H131" s="27">
        <v>26620</v>
      </c>
      <c r="I131" s="27">
        <v>26620</v>
      </c>
      <c r="J131" s="27">
        <v>26620</v>
      </c>
      <c r="K131" s="54">
        <v>26620</v>
      </c>
      <c r="L131" s="54">
        <v>14681</v>
      </c>
      <c r="M131" s="28">
        <v>0.55150262960180318</v>
      </c>
      <c r="N131" s="27">
        <v>33616</v>
      </c>
      <c r="O131" s="27">
        <v>43001</v>
      </c>
      <c r="P131" s="54">
        <v>51114</v>
      </c>
      <c r="Q131" s="54">
        <v>36156</v>
      </c>
      <c r="R131" s="28">
        <v>0.70736001878154708</v>
      </c>
      <c r="S131" s="29">
        <v>0.56275933609958506</v>
      </c>
      <c r="T131" s="47">
        <v>1.4627750153259313</v>
      </c>
      <c r="U131" s="48">
        <v>21475</v>
      </c>
    </row>
    <row r="132" spans="2:21" ht="15.75" x14ac:dyDescent="0.25">
      <c r="B132" s="26" t="s">
        <v>44</v>
      </c>
      <c r="C132" s="27">
        <v>8</v>
      </c>
      <c r="D132" s="27">
        <v>20</v>
      </c>
      <c r="E132" s="54">
        <v>20</v>
      </c>
      <c r="F132" s="54">
        <v>13</v>
      </c>
      <c r="G132" s="28">
        <v>0.65</v>
      </c>
      <c r="H132" s="27">
        <v>10</v>
      </c>
      <c r="I132" s="27">
        <v>10</v>
      </c>
      <c r="J132" s="27">
        <v>10</v>
      </c>
      <c r="K132" s="54">
        <v>10</v>
      </c>
      <c r="L132" s="54">
        <v>0</v>
      </c>
      <c r="M132" s="28">
        <v>0</v>
      </c>
      <c r="N132" s="27">
        <v>10</v>
      </c>
      <c r="O132" s="27">
        <v>10</v>
      </c>
      <c r="P132" s="54">
        <v>0</v>
      </c>
      <c r="Q132" s="54">
        <v>0</v>
      </c>
      <c r="R132" s="28"/>
      <c r="S132" s="29">
        <v>-1</v>
      </c>
      <c r="T132" s="47"/>
      <c r="U132" s="48">
        <v>0</v>
      </c>
    </row>
    <row r="134" spans="2:21" ht="15.75" thickBot="1" x14ac:dyDescent="0.3"/>
    <row r="135" spans="2:21" ht="60" x14ac:dyDescent="0.25">
      <c r="B135" s="30" t="s">
        <v>84</v>
      </c>
      <c r="C135" s="31" t="s">
        <v>46</v>
      </c>
      <c r="D135" s="31" t="s">
        <v>47</v>
      </c>
      <c r="E135" s="51" t="s">
        <v>48</v>
      </c>
      <c r="F135" s="51" t="s">
        <v>49</v>
      </c>
      <c r="G135" s="31" t="s">
        <v>59</v>
      </c>
      <c r="H135" s="31" t="s">
        <v>50</v>
      </c>
      <c r="I135" s="31" t="s">
        <v>51</v>
      </c>
      <c r="J135" s="31" t="s">
        <v>52</v>
      </c>
      <c r="K135" s="51" t="s">
        <v>53</v>
      </c>
      <c r="L135" s="51" t="s">
        <v>54</v>
      </c>
      <c r="M135" s="31" t="s">
        <v>59</v>
      </c>
      <c r="N135" s="31" t="s">
        <v>55</v>
      </c>
      <c r="O135" s="31" t="s">
        <v>57</v>
      </c>
      <c r="P135" s="51" t="s">
        <v>56</v>
      </c>
      <c r="Q135" s="51" t="s">
        <v>58</v>
      </c>
      <c r="R135" s="31" t="s">
        <v>59</v>
      </c>
      <c r="S135" s="31" t="s">
        <v>60</v>
      </c>
      <c r="T135" s="32" t="s">
        <v>85</v>
      </c>
      <c r="U135" s="33" t="s">
        <v>62</v>
      </c>
    </row>
    <row r="136" spans="2:21" ht="15.75" x14ac:dyDescent="0.25">
      <c r="B136" s="26" t="s">
        <v>69</v>
      </c>
      <c r="C136" s="27">
        <v>37234</v>
      </c>
      <c r="D136" s="27">
        <v>37234</v>
      </c>
      <c r="E136" s="54">
        <v>37234</v>
      </c>
      <c r="F136" s="54">
        <v>36472</v>
      </c>
      <c r="G136" s="28">
        <f t="shared" ref="G136:G137" si="30">F136/E136</f>
        <v>0.97953483375409567</v>
      </c>
      <c r="H136" s="27">
        <v>6045</v>
      </c>
      <c r="I136" s="27">
        <v>6235</v>
      </c>
      <c r="J136" s="27">
        <v>6235</v>
      </c>
      <c r="K136" s="54">
        <v>6235</v>
      </c>
      <c r="L136" s="54">
        <v>5787</v>
      </c>
      <c r="M136" s="28">
        <f t="shared" ref="M136:M137" si="31">L136/K136</f>
        <v>0.92814755412991179</v>
      </c>
      <c r="N136" s="27">
        <v>36506</v>
      </c>
      <c r="O136" s="27">
        <v>36428</v>
      </c>
      <c r="P136" s="54">
        <v>36551</v>
      </c>
      <c r="Q136" s="54">
        <v>36046</v>
      </c>
      <c r="R136" s="28">
        <f t="shared" ref="R136:R137" si="32">Q136/P136</f>
        <v>0.98618368854477301</v>
      </c>
      <c r="S136" s="29">
        <f t="shared" ref="S136:S137" si="33">Q136/F136-1</f>
        <v>-1.1680193024786178E-2</v>
      </c>
      <c r="T136" s="47">
        <f t="shared" ref="T136:T137" si="34">Q136/L136-1</f>
        <v>5.2287886642474515</v>
      </c>
      <c r="U136" s="48">
        <f t="shared" ref="U136:U137" si="35">Q136-L136</f>
        <v>30259</v>
      </c>
    </row>
    <row r="137" spans="2:21" ht="16.5" thickBot="1" x14ac:dyDescent="0.3">
      <c r="B137" s="39" t="s">
        <v>68</v>
      </c>
      <c r="C137" s="40">
        <v>6119</v>
      </c>
      <c r="D137" s="40">
        <v>6119</v>
      </c>
      <c r="E137" s="56">
        <v>6119</v>
      </c>
      <c r="F137" s="56">
        <v>6123</v>
      </c>
      <c r="G137" s="41">
        <f t="shared" si="30"/>
        <v>1.0006537015852264</v>
      </c>
      <c r="H137" s="40">
        <v>5529</v>
      </c>
      <c r="I137" s="40">
        <v>5542</v>
      </c>
      <c r="J137" s="40">
        <v>5542</v>
      </c>
      <c r="K137" s="56">
        <v>5542</v>
      </c>
      <c r="L137" s="56">
        <v>5571</v>
      </c>
      <c r="M137" s="41">
        <f t="shared" si="31"/>
        <v>1.0052327679538073</v>
      </c>
      <c r="N137" s="40">
        <v>15611</v>
      </c>
      <c r="O137" s="40">
        <v>15664</v>
      </c>
      <c r="P137" s="56">
        <v>15664</v>
      </c>
      <c r="Q137" s="56">
        <v>7474</v>
      </c>
      <c r="R137" s="41">
        <f t="shared" si="32"/>
        <v>0.47714504596527069</v>
      </c>
      <c r="S137" s="42">
        <f t="shared" si="33"/>
        <v>0.22064347542054552</v>
      </c>
      <c r="T137" s="49">
        <f t="shared" si="34"/>
        <v>0.34159037874708309</v>
      </c>
      <c r="U137" s="50">
        <f t="shared" si="35"/>
        <v>1903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2"/>
  <sheetViews>
    <sheetView zoomScale="90" zoomScaleNormal="90" workbookViewId="0">
      <selection activeCell="R20" sqref="R20"/>
    </sheetView>
  </sheetViews>
  <sheetFormatPr defaultRowHeight="15" x14ac:dyDescent="0.25"/>
  <cols>
    <col min="1" max="1" width="1.5703125" style="57" customWidth="1"/>
    <col min="2" max="2" width="9.140625" style="57" customWidth="1"/>
    <col min="3" max="3" width="3.85546875" style="57" customWidth="1"/>
    <col min="4" max="4" width="28.5703125" style="57" customWidth="1"/>
    <col min="5" max="8" width="12.7109375" style="124" customWidth="1"/>
    <col min="9" max="10" width="12.7109375" style="57" customWidth="1"/>
    <col min="11" max="16384" width="9.140625" style="57"/>
  </cols>
  <sheetData>
    <row r="1" spans="2:15" x14ac:dyDescent="0.25">
      <c r="O1" s="57">
        <v>1000</v>
      </c>
    </row>
    <row r="3" spans="2:15" ht="15.75" thickBot="1" x14ac:dyDescent="0.3"/>
    <row r="4" spans="2:15" x14ac:dyDescent="0.25">
      <c r="B4" s="405" t="s">
        <v>660</v>
      </c>
      <c r="C4" s="406"/>
      <c r="D4" s="406"/>
      <c r="E4" s="406"/>
      <c r="F4" s="406"/>
      <c r="G4" s="406"/>
      <c r="H4" s="406"/>
    </row>
    <row r="5" spans="2:15" ht="22.5" x14ac:dyDescent="0.25">
      <c r="B5" s="390" t="s">
        <v>788</v>
      </c>
      <c r="C5" s="391"/>
      <c r="D5" s="392"/>
      <c r="E5" s="176" t="s">
        <v>171</v>
      </c>
      <c r="F5" s="176" t="s">
        <v>662</v>
      </c>
      <c r="G5" s="176" t="s">
        <v>172</v>
      </c>
      <c r="H5" s="176" t="s">
        <v>663</v>
      </c>
      <c r="I5" s="176"/>
      <c r="J5" s="176"/>
    </row>
    <row r="6" spans="2:15" s="138" customFormat="1" x14ac:dyDescent="0.25">
      <c r="B6" s="393" t="s">
        <v>664</v>
      </c>
      <c r="C6" s="394"/>
      <c r="D6" s="394"/>
      <c r="E6" s="218">
        <f t="shared" ref="E6:I6" si="0">E7</f>
        <v>519402</v>
      </c>
      <c r="F6" s="218">
        <f t="shared" si="0"/>
        <v>486824.77099999995</v>
      </c>
      <c r="G6" s="218">
        <f t="shared" si="0"/>
        <v>88418</v>
      </c>
      <c r="H6" s="218">
        <f t="shared" si="0"/>
        <v>85517.013000000006</v>
      </c>
      <c r="I6" s="218">
        <f t="shared" si="0"/>
        <v>80184</v>
      </c>
      <c r="J6" s="218">
        <f>J7</f>
        <v>78617.892999999996</v>
      </c>
    </row>
    <row r="7" spans="2:15" x14ac:dyDescent="0.25">
      <c r="B7" s="139" t="s">
        <v>789</v>
      </c>
      <c r="C7" s="140"/>
      <c r="D7" s="141"/>
      <c r="E7" s="167">
        <f t="shared" ref="E7:I7" si="1">SUM(E8:E9)</f>
        <v>519402</v>
      </c>
      <c r="F7" s="167">
        <f t="shared" si="1"/>
        <v>486824.77099999995</v>
      </c>
      <c r="G7" s="167">
        <f t="shared" si="1"/>
        <v>88418</v>
      </c>
      <c r="H7" s="167">
        <f t="shared" si="1"/>
        <v>85517.013000000006</v>
      </c>
      <c r="I7" s="167">
        <f t="shared" si="1"/>
        <v>80184</v>
      </c>
      <c r="J7" s="167">
        <f>SUM(J8:J9)</f>
        <v>78617.892999999996</v>
      </c>
    </row>
    <row r="8" spans="2:15" x14ac:dyDescent="0.25">
      <c r="B8" s="143"/>
      <c r="C8" s="144"/>
      <c r="D8" s="145" t="s">
        <v>790</v>
      </c>
      <c r="E8" s="147">
        <v>77337</v>
      </c>
      <c r="F8" s="147">
        <v>75457.323000000004</v>
      </c>
      <c r="G8" s="147">
        <v>85762.366999999998</v>
      </c>
      <c r="H8" s="147">
        <v>82861.38</v>
      </c>
      <c r="I8" s="147">
        <v>80184</v>
      </c>
      <c r="J8" s="147">
        <v>78617.892999999996</v>
      </c>
    </row>
    <row r="9" spans="2:15" x14ac:dyDescent="0.25">
      <c r="B9" s="161"/>
      <c r="C9" s="168"/>
      <c r="D9" s="175" t="s">
        <v>791</v>
      </c>
      <c r="E9" s="170">
        <v>442065</v>
      </c>
      <c r="F9" s="170">
        <v>411367.44799999997</v>
      </c>
      <c r="G9" s="170">
        <v>2655.6329999999998</v>
      </c>
      <c r="H9" s="170">
        <v>2655.6329999999998</v>
      </c>
      <c r="I9" s="170">
        <v>0</v>
      </c>
      <c r="J9" s="170">
        <v>0</v>
      </c>
    </row>
    <row r="10" spans="2:15" x14ac:dyDescent="0.25">
      <c r="B10" s="395" t="s">
        <v>666</v>
      </c>
      <c r="C10" s="396"/>
      <c r="D10" s="148"/>
      <c r="E10" s="162"/>
      <c r="F10" s="162"/>
      <c r="G10" s="162"/>
      <c r="H10" s="162"/>
      <c r="I10" s="162"/>
      <c r="J10" s="162"/>
    </row>
    <row r="11" spans="2:15" x14ac:dyDescent="0.25">
      <c r="B11" s="386">
        <v>40</v>
      </c>
      <c r="C11" s="387"/>
      <c r="D11" s="151" t="s">
        <v>667</v>
      </c>
      <c r="E11" s="171">
        <f t="shared" ref="E11:I11" si="2">SUM(E12:E14)</f>
        <v>64134.5</v>
      </c>
      <c r="F11" s="171">
        <f t="shared" si="2"/>
        <v>63998.633999999998</v>
      </c>
      <c r="G11" s="171">
        <f t="shared" si="2"/>
        <v>53674</v>
      </c>
      <c r="H11" s="171">
        <f t="shared" si="2"/>
        <v>53601.498999999996</v>
      </c>
      <c r="I11" s="171">
        <f t="shared" si="2"/>
        <v>57971.885000000002</v>
      </c>
      <c r="J11" s="171">
        <f>SUM(J12:J14)</f>
        <v>57828.429000000004</v>
      </c>
    </row>
    <row r="12" spans="2:15" x14ac:dyDescent="0.25">
      <c r="B12" s="143"/>
      <c r="C12" s="144">
        <v>401</v>
      </c>
      <c r="D12" s="145" t="s">
        <v>668</v>
      </c>
      <c r="E12" s="147">
        <v>45510</v>
      </c>
      <c r="F12" s="147">
        <v>45423.59</v>
      </c>
      <c r="G12" s="147">
        <v>38024</v>
      </c>
      <c r="H12" s="147">
        <v>38015.856</v>
      </c>
      <c r="I12" s="147">
        <v>41069.800000000003</v>
      </c>
      <c r="J12" s="147">
        <v>41032.438000000002</v>
      </c>
    </row>
    <row r="13" spans="2:15" x14ac:dyDescent="0.25">
      <c r="B13" s="143"/>
      <c r="C13" s="144">
        <v>402</v>
      </c>
      <c r="D13" s="145" t="s">
        <v>87</v>
      </c>
      <c r="E13" s="147">
        <v>17677</v>
      </c>
      <c r="F13" s="147">
        <v>17630.044000000002</v>
      </c>
      <c r="G13" s="147">
        <v>14750</v>
      </c>
      <c r="H13" s="147">
        <v>14748.643</v>
      </c>
      <c r="I13" s="147">
        <v>16019.862999999999</v>
      </c>
      <c r="J13" s="147">
        <v>15925.991</v>
      </c>
    </row>
    <row r="14" spans="2:15" x14ac:dyDescent="0.25">
      <c r="B14" s="143"/>
      <c r="C14" s="144">
        <v>404</v>
      </c>
      <c r="D14" s="145" t="s">
        <v>88</v>
      </c>
      <c r="E14" s="147">
        <v>947.5</v>
      </c>
      <c r="F14" s="147">
        <v>945</v>
      </c>
      <c r="G14" s="147">
        <v>900</v>
      </c>
      <c r="H14" s="147">
        <v>837</v>
      </c>
      <c r="I14" s="147">
        <v>882.22199999999998</v>
      </c>
      <c r="J14" s="147">
        <v>870</v>
      </c>
    </row>
    <row r="15" spans="2:15" x14ac:dyDescent="0.25">
      <c r="B15" s="386">
        <v>42</v>
      </c>
      <c r="C15" s="387"/>
      <c r="D15" s="151" t="s">
        <v>670</v>
      </c>
      <c r="E15" s="171">
        <f t="shared" ref="E15:I15" si="3">SUM(E16:E22)</f>
        <v>98889.212</v>
      </c>
      <c r="F15" s="171">
        <f t="shared" si="3"/>
        <v>93591.37999999999</v>
      </c>
      <c r="G15" s="171">
        <f t="shared" si="3"/>
        <v>24014.415000000001</v>
      </c>
      <c r="H15" s="171">
        <f t="shared" si="3"/>
        <v>23356.674999999999</v>
      </c>
      <c r="I15" s="171">
        <f t="shared" si="3"/>
        <v>18975</v>
      </c>
      <c r="J15" s="171">
        <f>SUM(J16:J22)</f>
        <v>17918.624</v>
      </c>
    </row>
    <row r="16" spans="2:15" x14ac:dyDescent="0.25">
      <c r="B16" s="143"/>
      <c r="C16" s="144">
        <v>420</v>
      </c>
      <c r="D16" s="145" t="s">
        <v>671</v>
      </c>
      <c r="E16" s="147">
        <v>3846.652</v>
      </c>
      <c r="F16" s="147">
        <v>929.23599999999999</v>
      </c>
      <c r="G16" s="147">
        <v>770</v>
      </c>
      <c r="H16" s="147">
        <v>758.30799999999999</v>
      </c>
      <c r="I16" s="147">
        <v>1400</v>
      </c>
      <c r="J16" s="147">
        <v>826.21</v>
      </c>
    </row>
    <row r="17" spans="2:10" ht="22.5" x14ac:dyDescent="0.25">
      <c r="B17" s="143"/>
      <c r="C17" s="144">
        <v>421</v>
      </c>
      <c r="D17" s="153" t="s">
        <v>672</v>
      </c>
      <c r="E17" s="147">
        <v>9448</v>
      </c>
      <c r="F17" s="147">
        <v>9414.4230000000007</v>
      </c>
      <c r="G17" s="147">
        <v>16294.415000000001</v>
      </c>
      <c r="H17" s="147">
        <v>15722.555</v>
      </c>
      <c r="I17" s="147">
        <v>7985</v>
      </c>
      <c r="J17" s="147">
        <v>7978.1390000000001</v>
      </c>
    </row>
    <row r="18" spans="2:10" x14ac:dyDescent="0.25">
      <c r="B18" s="143"/>
      <c r="C18" s="144">
        <v>423</v>
      </c>
      <c r="D18" s="145" t="s">
        <v>673</v>
      </c>
      <c r="E18" s="147">
        <v>2200</v>
      </c>
      <c r="F18" s="147">
        <v>1687.864</v>
      </c>
      <c r="G18" s="147">
        <v>260</v>
      </c>
      <c r="H18" s="147">
        <v>259.39499999999998</v>
      </c>
      <c r="I18" s="147">
        <v>250</v>
      </c>
      <c r="J18" s="147">
        <v>237.416</v>
      </c>
    </row>
    <row r="19" spans="2:10" x14ac:dyDescent="0.25">
      <c r="B19" s="143"/>
      <c r="C19" s="144">
        <v>424</v>
      </c>
      <c r="D19" s="145" t="s">
        <v>674</v>
      </c>
      <c r="E19" s="147">
        <v>2639.56</v>
      </c>
      <c r="F19" s="147">
        <v>1140.163</v>
      </c>
      <c r="G19" s="147">
        <v>1060</v>
      </c>
      <c r="H19" s="147">
        <v>1023.976</v>
      </c>
      <c r="I19" s="147">
        <v>1200</v>
      </c>
      <c r="J19" s="147">
        <v>1085.249</v>
      </c>
    </row>
    <row r="20" spans="2:10" x14ac:dyDescent="0.25">
      <c r="B20" s="143"/>
      <c r="C20" s="144">
        <v>425</v>
      </c>
      <c r="D20" s="145" t="s">
        <v>675</v>
      </c>
      <c r="E20" s="147">
        <v>58535</v>
      </c>
      <c r="F20" s="147">
        <v>58236.021000000001</v>
      </c>
      <c r="G20" s="147">
        <v>4580</v>
      </c>
      <c r="H20" s="147">
        <v>4546.4399999999996</v>
      </c>
      <c r="I20" s="147">
        <v>7140</v>
      </c>
      <c r="J20" s="147">
        <v>6806.7640000000001</v>
      </c>
    </row>
    <row r="21" spans="2:10" x14ac:dyDescent="0.25">
      <c r="B21" s="143"/>
      <c r="C21" s="144">
        <v>426</v>
      </c>
      <c r="D21" s="145" t="s">
        <v>676</v>
      </c>
      <c r="E21" s="147">
        <v>22220</v>
      </c>
      <c r="F21" s="147">
        <v>22183.672999999999</v>
      </c>
      <c r="G21" s="147">
        <v>1050</v>
      </c>
      <c r="H21" s="147">
        <v>1046.001</v>
      </c>
      <c r="I21" s="147">
        <v>1000</v>
      </c>
      <c r="J21" s="147">
        <v>984.846</v>
      </c>
    </row>
    <row r="22" spans="2:10" x14ac:dyDescent="0.25">
      <c r="B22" s="143"/>
      <c r="C22" s="144">
        <v>427</v>
      </c>
      <c r="D22" s="145" t="s">
        <v>700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  <c r="J22" s="147">
        <v>0</v>
      </c>
    </row>
    <row r="23" spans="2:10" x14ac:dyDescent="0.25">
      <c r="B23" s="386">
        <v>46</v>
      </c>
      <c r="C23" s="387"/>
      <c r="D23" s="151" t="s">
        <v>677</v>
      </c>
      <c r="E23" s="171">
        <f t="shared" ref="E23:I23" si="4">SUM(E24:E25)</f>
        <v>351475.788</v>
      </c>
      <c r="F23" s="171">
        <f t="shared" si="4"/>
        <v>328221.141</v>
      </c>
      <c r="G23" s="171">
        <f t="shared" si="4"/>
        <v>8497.2180000000008</v>
      </c>
      <c r="H23" s="171">
        <f t="shared" si="4"/>
        <v>8447.2219999999998</v>
      </c>
      <c r="I23" s="171">
        <f t="shared" si="4"/>
        <v>510.78899999999999</v>
      </c>
      <c r="J23" s="171">
        <f>SUM(J24:J25)</f>
        <v>510.78899999999999</v>
      </c>
    </row>
    <row r="24" spans="2:10" x14ac:dyDescent="0.25">
      <c r="B24" s="143"/>
      <c r="C24" s="144">
        <v>464</v>
      </c>
      <c r="D24" s="145" t="s">
        <v>678</v>
      </c>
      <c r="E24" s="147">
        <v>350064.64199999999</v>
      </c>
      <c r="F24" s="147">
        <v>326809.995</v>
      </c>
      <c r="G24" s="147">
        <v>4339.6530000000002</v>
      </c>
      <c r="H24" s="147">
        <v>4289.6570000000002</v>
      </c>
      <c r="I24" s="147">
        <v>284.66199999999998</v>
      </c>
      <c r="J24" s="147">
        <v>284.66199999999998</v>
      </c>
    </row>
    <row r="25" spans="2:10" x14ac:dyDescent="0.25">
      <c r="B25" s="143"/>
      <c r="C25" s="144">
        <v>465</v>
      </c>
      <c r="D25" s="145" t="s">
        <v>89</v>
      </c>
      <c r="E25" s="147">
        <v>1411.146</v>
      </c>
      <c r="F25" s="147">
        <v>1411.146</v>
      </c>
      <c r="G25" s="147">
        <v>4157.5649999999996</v>
      </c>
      <c r="H25" s="147">
        <v>4157.5649999999996</v>
      </c>
      <c r="I25" s="147">
        <v>226.12700000000001</v>
      </c>
      <c r="J25" s="147">
        <v>226.12700000000001</v>
      </c>
    </row>
    <row r="26" spans="2:10" x14ac:dyDescent="0.25">
      <c r="B26" s="386">
        <v>48</v>
      </c>
      <c r="C26" s="387"/>
      <c r="D26" s="151" t="s">
        <v>679</v>
      </c>
      <c r="E26" s="171">
        <f t="shared" ref="E26:I26" si="5">SUM(E27:E30)</f>
        <v>4902.5</v>
      </c>
      <c r="F26" s="171">
        <f t="shared" si="5"/>
        <v>1013.616</v>
      </c>
      <c r="G26" s="171">
        <f t="shared" si="5"/>
        <v>2232.3670000000002</v>
      </c>
      <c r="H26" s="171">
        <f t="shared" si="5"/>
        <v>111.617</v>
      </c>
      <c r="I26" s="171">
        <f t="shared" si="5"/>
        <v>2726.326</v>
      </c>
      <c r="J26" s="171">
        <f>SUM(J27:J30)</f>
        <v>2360.0509999999999</v>
      </c>
    </row>
    <row r="27" spans="2:10" x14ac:dyDescent="0.25">
      <c r="B27" s="143"/>
      <c r="C27" s="144">
        <v>480</v>
      </c>
      <c r="D27" s="145" t="s">
        <v>96</v>
      </c>
      <c r="E27" s="147">
        <v>0</v>
      </c>
      <c r="F27" s="147">
        <v>0</v>
      </c>
      <c r="G27" s="147">
        <v>232.36699999999999</v>
      </c>
      <c r="H27" s="147">
        <v>111.617</v>
      </c>
      <c r="I27" s="147">
        <v>360.32600000000002</v>
      </c>
      <c r="J27" s="147">
        <v>360.32600000000002</v>
      </c>
    </row>
    <row r="28" spans="2:10" x14ac:dyDescent="0.25">
      <c r="B28" s="143"/>
      <c r="C28" s="144">
        <v>481</v>
      </c>
      <c r="D28" s="145" t="s">
        <v>97</v>
      </c>
      <c r="E28" s="147">
        <v>820</v>
      </c>
      <c r="F28" s="147">
        <v>818.072</v>
      </c>
      <c r="G28" s="147">
        <v>0</v>
      </c>
      <c r="H28" s="147">
        <v>0</v>
      </c>
      <c r="I28" s="147">
        <v>0</v>
      </c>
      <c r="J28" s="147">
        <v>0</v>
      </c>
    </row>
    <row r="29" spans="2:10" x14ac:dyDescent="0.25">
      <c r="B29" s="143"/>
      <c r="C29" s="144">
        <v>485</v>
      </c>
      <c r="D29" s="145" t="s">
        <v>792</v>
      </c>
      <c r="E29" s="147">
        <v>3785</v>
      </c>
      <c r="F29" s="147">
        <v>195.54400000000001</v>
      </c>
      <c r="G29" s="147">
        <v>2000</v>
      </c>
      <c r="H29" s="147">
        <v>0</v>
      </c>
      <c r="I29" s="147">
        <v>2366</v>
      </c>
      <c r="J29" s="147">
        <v>1999.7249999999999</v>
      </c>
    </row>
    <row r="30" spans="2:10" ht="15.75" thickBot="1" x14ac:dyDescent="0.3">
      <c r="B30" s="163"/>
      <c r="C30" s="155">
        <v>486</v>
      </c>
      <c r="D30" s="219" t="s">
        <v>102</v>
      </c>
      <c r="E30" s="158">
        <v>297.5</v>
      </c>
      <c r="F30" s="158">
        <v>0</v>
      </c>
      <c r="G30" s="158">
        <v>0</v>
      </c>
      <c r="H30" s="158">
        <v>0</v>
      </c>
      <c r="I30" s="158">
        <v>0</v>
      </c>
      <c r="J30" s="158">
        <v>0</v>
      </c>
    </row>
    <row r="31" spans="2:10" x14ac:dyDescent="0.25">
      <c r="D31" s="159"/>
      <c r="E31" s="124">
        <f>E26+E23+E15+E11</f>
        <v>519402</v>
      </c>
      <c r="F31" s="124">
        <f>F26+F23+F15+F11</f>
        <v>486824.77100000001</v>
      </c>
      <c r="G31" s="124">
        <f>G26+G23+G15+G11</f>
        <v>88418</v>
      </c>
      <c r="H31" s="124">
        <f>H26+H23+H15+H11</f>
        <v>85517.012999999992</v>
      </c>
      <c r="I31" s="124">
        <f t="shared" ref="I31:J31" si="6">I26+I23+I15+I11</f>
        <v>80184</v>
      </c>
      <c r="J31" s="124">
        <f t="shared" si="6"/>
        <v>78617.893000000011</v>
      </c>
    </row>
    <row r="32" spans="2:10" x14ac:dyDescent="0.25">
      <c r="D32" s="159"/>
      <c r="E32" s="134">
        <f>E31-E6</f>
        <v>0</v>
      </c>
      <c r="F32" s="134">
        <f>F31-F6</f>
        <v>0</v>
      </c>
      <c r="G32" s="134">
        <f>G31-G6</f>
        <v>0</v>
      </c>
      <c r="H32" s="134">
        <f>H31-H6</f>
        <v>0</v>
      </c>
      <c r="I32" s="134">
        <f t="shared" ref="I32:J32" si="7">I31-I6</f>
        <v>0</v>
      </c>
      <c r="J32" s="134">
        <f t="shared" si="7"/>
        <v>0</v>
      </c>
    </row>
  </sheetData>
  <mergeCells count="8">
    <mergeCell ref="B23:C23"/>
    <mergeCell ref="B26:C26"/>
    <mergeCell ref="B4:H4"/>
    <mergeCell ref="B5:D5"/>
    <mergeCell ref="B6:D6"/>
    <mergeCell ref="B10:C10"/>
    <mergeCell ref="B11:C11"/>
    <mergeCell ref="B15:C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topLeftCell="D1" zoomScale="90" zoomScaleNormal="90" workbookViewId="0">
      <selection activeCell="M42" sqref="M42"/>
    </sheetView>
  </sheetViews>
  <sheetFormatPr defaultRowHeight="15" x14ac:dyDescent="0.25"/>
  <cols>
    <col min="1" max="1" width="1.85546875" style="57" customWidth="1"/>
    <col min="2" max="2" width="2.42578125" style="57" customWidth="1"/>
    <col min="3" max="3" width="4.7109375" style="57" customWidth="1"/>
    <col min="4" max="4" width="52" style="57" customWidth="1"/>
    <col min="5" max="10" width="14.28515625" style="57" customWidth="1"/>
    <col min="11" max="16384" width="9.140625" style="57"/>
  </cols>
  <sheetData>
    <row r="1" spans="2:15" x14ac:dyDescent="0.25">
      <c r="O1" s="57">
        <v>1000</v>
      </c>
    </row>
    <row r="3" spans="2:15" ht="15.75" thickBot="1" x14ac:dyDescent="0.3"/>
    <row r="4" spans="2:15" x14ac:dyDescent="0.25">
      <c r="B4" s="407" t="s">
        <v>660</v>
      </c>
      <c r="C4" s="408"/>
      <c r="D4" s="408"/>
      <c r="E4" s="408"/>
      <c r="F4" s="408"/>
      <c r="G4" s="408"/>
      <c r="H4" s="408"/>
    </row>
    <row r="5" spans="2:15" ht="22.5" x14ac:dyDescent="0.25">
      <c r="B5" s="390" t="s">
        <v>682</v>
      </c>
      <c r="C5" s="391"/>
      <c r="D5" s="392"/>
      <c r="E5" s="136" t="s">
        <v>171</v>
      </c>
      <c r="F5" s="136" t="s">
        <v>662</v>
      </c>
      <c r="G5" s="136" t="s">
        <v>172</v>
      </c>
      <c r="H5" s="136" t="s">
        <v>663</v>
      </c>
      <c r="I5" s="136"/>
      <c r="J5" s="136"/>
    </row>
    <row r="6" spans="2:15" s="138" customFormat="1" x14ac:dyDescent="0.25">
      <c r="B6" s="393" t="s">
        <v>664</v>
      </c>
      <c r="C6" s="394"/>
      <c r="D6" s="394"/>
      <c r="E6" s="164">
        <f t="shared" ref="E6:H6" si="0">E7+E12+E14+E24+E22+E20</f>
        <v>13648337</v>
      </c>
      <c r="F6" s="164">
        <f t="shared" si="0"/>
        <v>13215308.394000001</v>
      </c>
      <c r="G6" s="164">
        <f t="shared" si="0"/>
        <v>19715286</v>
      </c>
      <c r="H6" s="164">
        <f t="shared" si="0"/>
        <v>18844428.864</v>
      </c>
      <c r="I6" s="164">
        <f>I7+I12+I14+I24+I22+I20</f>
        <v>9984502</v>
      </c>
      <c r="J6" s="164">
        <f>J7+J12+J14+J24+J22+J20</f>
        <v>9732872.262000002</v>
      </c>
    </row>
    <row r="7" spans="2:15" x14ac:dyDescent="0.25">
      <c r="B7" s="139" t="s">
        <v>683</v>
      </c>
      <c r="C7" s="140"/>
      <c r="D7" s="141"/>
      <c r="E7" s="165">
        <f t="shared" ref="E7:I7" si="1">SUM(E8:E11)</f>
        <v>1722521.4589999998</v>
      </c>
      <c r="F7" s="165">
        <f t="shared" si="1"/>
        <v>1595096.638</v>
      </c>
      <c r="G7" s="165">
        <f t="shared" si="1"/>
        <v>1124423.098</v>
      </c>
      <c r="H7" s="165">
        <f t="shared" si="1"/>
        <v>1020894.0019999999</v>
      </c>
      <c r="I7" s="165">
        <f t="shared" si="1"/>
        <v>1649371</v>
      </c>
      <c r="J7" s="165">
        <f>SUM(J8:J11)</f>
        <v>1600134.4790000001</v>
      </c>
    </row>
    <row r="8" spans="2:15" x14ac:dyDescent="0.25">
      <c r="B8" s="143"/>
      <c r="C8" s="144">
        <v>10</v>
      </c>
      <c r="D8" s="145" t="s">
        <v>684</v>
      </c>
      <c r="E8" s="147">
        <v>793255.64399999997</v>
      </c>
      <c r="F8" s="147">
        <v>711636.69099999999</v>
      </c>
      <c r="G8" s="147">
        <v>461560.6</v>
      </c>
      <c r="H8" s="147">
        <v>440878.94699999999</v>
      </c>
      <c r="I8" s="147">
        <v>496500</v>
      </c>
      <c r="J8" s="147">
        <v>474781.81</v>
      </c>
    </row>
    <row r="9" spans="2:15" ht="22.5" x14ac:dyDescent="0.25">
      <c r="B9" s="143"/>
      <c r="C9" s="144">
        <v>12</v>
      </c>
      <c r="D9" s="153" t="s">
        <v>685</v>
      </c>
      <c r="E9" s="147">
        <v>13858.369000000001</v>
      </c>
      <c r="F9" s="147">
        <v>6737.5140000000001</v>
      </c>
      <c r="G9" s="147">
        <v>8788.75</v>
      </c>
      <c r="H9" s="147">
        <v>6796.1980000000003</v>
      </c>
      <c r="I9" s="147">
        <v>11640.2</v>
      </c>
      <c r="J9" s="147">
        <v>8224.25</v>
      </c>
    </row>
    <row r="10" spans="2:15" x14ac:dyDescent="0.25">
      <c r="B10" s="143"/>
      <c r="C10" s="144">
        <v>13</v>
      </c>
      <c r="D10" s="153" t="s">
        <v>686</v>
      </c>
      <c r="E10" s="147">
        <v>885407.446</v>
      </c>
      <c r="F10" s="147">
        <v>846722.43300000008</v>
      </c>
      <c r="G10" s="147">
        <v>634073.74800000002</v>
      </c>
      <c r="H10" s="147">
        <v>553218.85699999996</v>
      </c>
      <c r="I10" s="147">
        <v>1131230.8</v>
      </c>
      <c r="J10" s="147">
        <v>1107128.706</v>
      </c>
    </row>
    <row r="11" spans="2:15" x14ac:dyDescent="0.25">
      <c r="B11" s="143"/>
      <c r="C11" s="144">
        <v>16</v>
      </c>
      <c r="D11" s="153" t="s">
        <v>687</v>
      </c>
      <c r="E11" s="147">
        <v>30000</v>
      </c>
      <c r="F11" s="147">
        <v>30000</v>
      </c>
      <c r="G11" s="147">
        <v>20000</v>
      </c>
      <c r="H11" s="147">
        <v>20000</v>
      </c>
      <c r="I11" s="147">
        <v>10000</v>
      </c>
      <c r="J11" s="147">
        <v>9999.7129999999997</v>
      </c>
    </row>
    <row r="12" spans="2:15" x14ac:dyDescent="0.25">
      <c r="B12" s="139" t="s">
        <v>688</v>
      </c>
      <c r="C12" s="140"/>
      <c r="D12" s="141"/>
      <c r="E12" s="165">
        <f t="shared" ref="E12:I12" si="2">E13</f>
        <v>322925.16399999999</v>
      </c>
      <c r="F12" s="165">
        <f t="shared" si="2"/>
        <v>319696.90000000002</v>
      </c>
      <c r="G12" s="165">
        <f t="shared" si="2"/>
        <v>480417.902</v>
      </c>
      <c r="H12" s="165">
        <f t="shared" si="2"/>
        <v>468536.74</v>
      </c>
      <c r="I12" s="165">
        <f t="shared" si="2"/>
        <v>537842</v>
      </c>
      <c r="J12" s="165">
        <f>J13</f>
        <v>523841.45199999999</v>
      </c>
    </row>
    <row r="13" spans="2:15" x14ac:dyDescent="0.25">
      <c r="B13" s="143"/>
      <c r="C13" s="144">
        <v>30</v>
      </c>
      <c r="D13" s="145" t="s">
        <v>689</v>
      </c>
      <c r="E13" s="147">
        <v>322925.16399999999</v>
      </c>
      <c r="F13" s="147">
        <v>319696.90000000002</v>
      </c>
      <c r="G13" s="147">
        <v>480417.902</v>
      </c>
      <c r="H13" s="147">
        <v>468536.74</v>
      </c>
      <c r="I13" s="147">
        <v>537842</v>
      </c>
      <c r="J13" s="147">
        <v>523841.45199999999</v>
      </c>
    </row>
    <row r="14" spans="2:15" x14ac:dyDescent="0.25">
      <c r="B14" s="139" t="s">
        <v>690</v>
      </c>
      <c r="C14" s="140"/>
      <c r="D14" s="141"/>
      <c r="E14" s="165">
        <f t="shared" ref="E14:I14" si="3">SUM(E15:E19)</f>
        <v>1868330</v>
      </c>
      <c r="F14" s="165">
        <f t="shared" si="3"/>
        <v>1628466.257</v>
      </c>
      <c r="G14" s="165">
        <f t="shared" si="3"/>
        <v>2021800</v>
      </c>
      <c r="H14" s="165">
        <f t="shared" si="3"/>
        <v>2011614.8090000001</v>
      </c>
      <c r="I14" s="165">
        <f t="shared" si="3"/>
        <v>2889943</v>
      </c>
      <c r="J14" s="165">
        <f>SUM(J15:J19)</f>
        <v>2746630.9840000002</v>
      </c>
    </row>
    <row r="15" spans="2:15" x14ac:dyDescent="0.25">
      <c r="B15" s="143"/>
      <c r="C15" s="144" t="s">
        <v>258</v>
      </c>
      <c r="D15" s="145" t="s">
        <v>691</v>
      </c>
      <c r="E15" s="147">
        <v>2880</v>
      </c>
      <c r="F15" s="147">
        <v>1092.6869999999999</v>
      </c>
      <c r="G15" s="147">
        <v>0</v>
      </c>
      <c r="H15" s="147">
        <v>0</v>
      </c>
      <c r="I15" s="147">
        <v>0</v>
      </c>
      <c r="J15" s="147">
        <v>0</v>
      </c>
    </row>
    <row r="16" spans="2:15" ht="22.5" x14ac:dyDescent="0.25">
      <c r="B16" s="143"/>
      <c r="C16" s="144" t="s">
        <v>259</v>
      </c>
      <c r="D16" s="153" t="s">
        <v>692</v>
      </c>
      <c r="E16" s="147">
        <v>234800</v>
      </c>
      <c r="F16" s="147">
        <v>234175.989</v>
      </c>
      <c r="G16" s="147">
        <v>265800</v>
      </c>
      <c r="H16" s="147">
        <v>263706.804</v>
      </c>
      <c r="I16" s="147">
        <v>396800</v>
      </c>
      <c r="J16" s="147">
        <v>253996.359</v>
      </c>
    </row>
    <row r="17" spans="2:10" x14ac:dyDescent="0.25">
      <c r="B17" s="143"/>
      <c r="C17" s="144" t="s">
        <v>261</v>
      </c>
      <c r="D17" s="153" t="s">
        <v>693</v>
      </c>
      <c r="E17" s="147">
        <v>308000</v>
      </c>
      <c r="F17" s="147">
        <v>302908.41800000001</v>
      </c>
      <c r="G17" s="147">
        <v>346000</v>
      </c>
      <c r="H17" s="147">
        <v>345450.47200000001</v>
      </c>
      <c r="I17" s="147">
        <v>397500</v>
      </c>
      <c r="J17" s="147">
        <v>397242.875</v>
      </c>
    </row>
    <row r="18" spans="2:10" ht="22.5" x14ac:dyDescent="0.25">
      <c r="B18" s="143"/>
      <c r="C18" s="144" t="s">
        <v>262</v>
      </c>
      <c r="D18" s="153" t="s">
        <v>694</v>
      </c>
      <c r="E18" s="147">
        <v>413650</v>
      </c>
      <c r="F18" s="147">
        <v>298736.22700000001</v>
      </c>
      <c r="G18" s="147">
        <v>0</v>
      </c>
      <c r="H18" s="147">
        <v>0</v>
      </c>
      <c r="I18" s="147">
        <v>0</v>
      </c>
      <c r="J18" s="147">
        <v>0</v>
      </c>
    </row>
    <row r="19" spans="2:10" x14ac:dyDescent="0.25">
      <c r="B19" s="143"/>
      <c r="C19" s="144" t="s">
        <v>263</v>
      </c>
      <c r="D19" s="153" t="s">
        <v>695</v>
      </c>
      <c r="E19" s="147">
        <v>909000</v>
      </c>
      <c r="F19" s="147">
        <v>791552.93599999999</v>
      </c>
      <c r="G19" s="147">
        <v>1410000</v>
      </c>
      <c r="H19" s="147">
        <v>1402457.5330000001</v>
      </c>
      <c r="I19" s="147">
        <v>2095643</v>
      </c>
      <c r="J19" s="147">
        <v>2095391.75</v>
      </c>
    </row>
    <row r="20" spans="2:10" x14ac:dyDescent="0.25">
      <c r="B20" s="139" t="s">
        <v>267</v>
      </c>
      <c r="C20" s="140"/>
      <c r="D20" s="141" t="s">
        <v>268</v>
      </c>
      <c r="E20" s="165">
        <f t="shared" ref="E20:I20" si="4">E21</f>
        <v>0</v>
      </c>
      <c r="F20" s="165">
        <f t="shared" si="4"/>
        <v>0</v>
      </c>
      <c r="G20" s="165">
        <f t="shared" si="4"/>
        <v>0</v>
      </c>
      <c r="H20" s="165">
        <f t="shared" si="4"/>
        <v>0</v>
      </c>
      <c r="I20" s="165">
        <f t="shared" si="4"/>
        <v>7220</v>
      </c>
      <c r="J20" s="165">
        <f>J21</f>
        <v>5347.2669999999998</v>
      </c>
    </row>
    <row r="21" spans="2:10" x14ac:dyDescent="0.25">
      <c r="B21" s="143"/>
      <c r="C21" s="144" t="s">
        <v>271</v>
      </c>
      <c r="D21" s="145" t="s">
        <v>268</v>
      </c>
      <c r="E21" s="147">
        <v>0</v>
      </c>
      <c r="F21" s="147">
        <v>0</v>
      </c>
      <c r="G21" s="147">
        <v>0</v>
      </c>
      <c r="H21" s="147">
        <v>0</v>
      </c>
      <c r="I21" s="147">
        <v>7220</v>
      </c>
      <c r="J21" s="147">
        <v>5347.2669999999998</v>
      </c>
    </row>
    <row r="22" spans="2:10" x14ac:dyDescent="0.25">
      <c r="B22" s="139" t="s">
        <v>696</v>
      </c>
      <c r="C22" s="140"/>
      <c r="D22" s="141"/>
      <c r="E22" s="165">
        <f t="shared" ref="E22:I22" si="5">E23</f>
        <v>9711200</v>
      </c>
      <c r="F22" s="165">
        <f t="shared" si="5"/>
        <v>9652135.2430000007</v>
      </c>
      <c r="G22" s="165">
        <f t="shared" si="5"/>
        <v>14706645</v>
      </c>
      <c r="H22" s="165">
        <f t="shared" si="5"/>
        <v>14661749.433</v>
      </c>
      <c r="I22" s="165">
        <f t="shared" si="5"/>
        <v>4888626</v>
      </c>
      <c r="J22" s="165">
        <f>J23</f>
        <v>4845812.9400000004</v>
      </c>
    </row>
    <row r="23" spans="2:10" x14ac:dyDescent="0.25">
      <c r="B23" s="143"/>
      <c r="C23" s="144" t="s">
        <v>287</v>
      </c>
      <c r="D23" s="145" t="s">
        <v>697</v>
      </c>
      <c r="E23" s="147">
        <v>9711200</v>
      </c>
      <c r="F23" s="147">
        <v>9652135.2430000007</v>
      </c>
      <c r="G23" s="147">
        <v>14706645</v>
      </c>
      <c r="H23" s="147">
        <v>14661749.433</v>
      </c>
      <c r="I23" s="147">
        <v>4888626</v>
      </c>
      <c r="J23" s="147">
        <v>4845812.9400000004</v>
      </c>
    </row>
    <row r="24" spans="2:10" x14ac:dyDescent="0.25">
      <c r="B24" s="139" t="s">
        <v>698</v>
      </c>
      <c r="C24" s="140"/>
      <c r="D24" s="141"/>
      <c r="E24" s="167">
        <f t="shared" ref="E24:I24" si="6">SUM(E25:E26)</f>
        <v>23360.377</v>
      </c>
      <c r="F24" s="167">
        <f t="shared" si="6"/>
        <v>19913.356</v>
      </c>
      <c r="G24" s="167">
        <f t="shared" si="6"/>
        <v>1382000</v>
      </c>
      <c r="H24" s="167">
        <f t="shared" si="6"/>
        <v>681633.88</v>
      </c>
      <c r="I24" s="167">
        <f t="shared" si="6"/>
        <v>11500</v>
      </c>
      <c r="J24" s="167">
        <f>SUM(J25:J26)</f>
        <v>11105.14</v>
      </c>
    </row>
    <row r="25" spans="2:10" x14ac:dyDescent="0.25">
      <c r="B25" s="143"/>
      <c r="C25" s="144" t="s">
        <v>291</v>
      </c>
      <c r="D25" s="153" t="s">
        <v>699</v>
      </c>
      <c r="E25" s="147">
        <v>23360.377</v>
      </c>
      <c r="F25" s="147">
        <v>19913.356</v>
      </c>
      <c r="G25" s="147">
        <v>0</v>
      </c>
      <c r="H25" s="147">
        <v>0</v>
      </c>
      <c r="I25" s="147">
        <v>0</v>
      </c>
      <c r="J25" s="147">
        <v>0</v>
      </c>
    </row>
    <row r="26" spans="2:10" x14ac:dyDescent="0.25">
      <c r="B26" s="161"/>
      <c r="C26" s="168" t="s">
        <v>292</v>
      </c>
      <c r="D26" s="169" t="s">
        <v>293</v>
      </c>
      <c r="E26" s="170">
        <v>0</v>
      </c>
      <c r="F26" s="170">
        <v>0</v>
      </c>
      <c r="G26" s="170">
        <v>1382000</v>
      </c>
      <c r="H26" s="170">
        <v>681633.88</v>
      </c>
      <c r="I26" s="170">
        <v>11500</v>
      </c>
      <c r="J26" s="170">
        <v>11105.14</v>
      </c>
    </row>
    <row r="27" spans="2:10" x14ac:dyDescent="0.25">
      <c r="B27" s="395" t="s">
        <v>666</v>
      </c>
      <c r="C27" s="396"/>
      <c r="D27" s="148"/>
      <c r="E27" s="162"/>
      <c r="F27" s="150"/>
      <c r="G27" s="150"/>
      <c r="H27" s="150"/>
      <c r="I27" s="150"/>
      <c r="J27" s="150"/>
    </row>
    <row r="28" spans="2:10" x14ac:dyDescent="0.25">
      <c r="B28" s="386">
        <v>40</v>
      </c>
      <c r="C28" s="387"/>
      <c r="D28" s="151" t="s">
        <v>667</v>
      </c>
      <c r="E28" s="171">
        <f t="shared" ref="E28:J28" si="7">E29+E30+E31</f>
        <v>245010</v>
      </c>
      <c r="F28" s="171">
        <f t="shared" si="7"/>
        <v>241520.783</v>
      </c>
      <c r="G28" s="171">
        <f t="shared" si="7"/>
        <v>254799</v>
      </c>
      <c r="H28" s="171">
        <f t="shared" si="7"/>
        <v>250615.78700000001</v>
      </c>
      <c r="I28" s="171">
        <f t="shared" si="7"/>
        <v>306433.17700000003</v>
      </c>
      <c r="J28" s="171">
        <f t="shared" si="7"/>
        <v>305245.16200000001</v>
      </c>
    </row>
    <row r="29" spans="2:10" x14ac:dyDescent="0.25">
      <c r="B29" s="143"/>
      <c r="C29" s="144">
        <v>401</v>
      </c>
      <c r="D29" s="145" t="s">
        <v>668</v>
      </c>
      <c r="E29" s="147">
        <v>173557</v>
      </c>
      <c r="F29" s="147">
        <v>171940.40100000001</v>
      </c>
      <c r="G29" s="147">
        <v>181081</v>
      </c>
      <c r="H29" s="147">
        <v>178561.386</v>
      </c>
      <c r="I29" s="147">
        <v>218592.734</v>
      </c>
      <c r="J29" s="147">
        <v>217785.71900000001</v>
      </c>
    </row>
    <row r="30" spans="2:10" x14ac:dyDescent="0.25">
      <c r="B30" s="143"/>
      <c r="C30" s="144">
        <v>402</v>
      </c>
      <c r="D30" s="145" t="s">
        <v>87</v>
      </c>
      <c r="E30" s="147">
        <v>67703</v>
      </c>
      <c r="F30" s="147">
        <v>66898.381999999998</v>
      </c>
      <c r="G30" s="147">
        <v>70955</v>
      </c>
      <c r="H30" s="147">
        <v>69444.400999999998</v>
      </c>
      <c r="I30" s="147">
        <v>84840.442999999999</v>
      </c>
      <c r="J30" s="147">
        <v>84649.442999999999</v>
      </c>
    </row>
    <row r="31" spans="2:10" x14ac:dyDescent="0.25">
      <c r="B31" s="143"/>
      <c r="C31" s="144">
        <v>404</v>
      </c>
      <c r="D31" s="145" t="s">
        <v>669</v>
      </c>
      <c r="E31" s="147">
        <v>3750</v>
      </c>
      <c r="F31" s="147">
        <v>2682</v>
      </c>
      <c r="G31" s="147">
        <v>2763</v>
      </c>
      <c r="H31" s="147">
        <v>2610</v>
      </c>
      <c r="I31" s="147">
        <v>3000</v>
      </c>
      <c r="J31" s="147">
        <v>2810</v>
      </c>
    </row>
    <row r="32" spans="2:10" x14ac:dyDescent="0.25">
      <c r="B32" s="386">
        <v>42</v>
      </c>
      <c r="C32" s="387"/>
      <c r="D32" s="151" t="s">
        <v>670</v>
      </c>
      <c r="E32" s="171">
        <f t="shared" ref="E32:I32" si="8">SUM(E33:E39)</f>
        <v>810869.51599999995</v>
      </c>
      <c r="F32" s="171">
        <f t="shared" si="8"/>
        <v>765572.46</v>
      </c>
      <c r="G32" s="171">
        <f t="shared" si="8"/>
        <v>661711.22900000005</v>
      </c>
      <c r="H32" s="171">
        <f t="shared" si="8"/>
        <v>638864.43400000012</v>
      </c>
      <c r="I32" s="171">
        <f t="shared" si="8"/>
        <v>730420.20000000007</v>
      </c>
      <c r="J32" s="171">
        <f>SUM(J33:J39)</f>
        <v>700500.01700000011</v>
      </c>
    </row>
    <row r="33" spans="2:10" x14ac:dyDescent="0.25">
      <c r="B33" s="143"/>
      <c r="C33" s="144">
        <v>420</v>
      </c>
      <c r="D33" s="145" t="s">
        <v>671</v>
      </c>
      <c r="E33" s="147">
        <v>27083</v>
      </c>
      <c r="F33" s="147">
        <v>21602.463</v>
      </c>
      <c r="G33" s="147">
        <v>38455</v>
      </c>
      <c r="H33" s="147">
        <v>31801.243999999999</v>
      </c>
      <c r="I33" s="147">
        <v>41547.9</v>
      </c>
      <c r="J33" s="147">
        <v>38241.154999999999</v>
      </c>
    </row>
    <row r="34" spans="2:10" x14ac:dyDescent="0.25">
      <c r="B34" s="143"/>
      <c r="C34" s="144">
        <v>421</v>
      </c>
      <c r="D34" s="172" t="s">
        <v>672</v>
      </c>
      <c r="E34" s="147">
        <v>3318.4459999999999</v>
      </c>
      <c r="F34" s="147">
        <v>2776.8119999999999</v>
      </c>
      <c r="G34" s="147">
        <v>4115.7479999999996</v>
      </c>
      <c r="H34" s="147">
        <v>3112.15</v>
      </c>
      <c r="I34" s="147">
        <v>4232</v>
      </c>
      <c r="J34" s="147">
        <v>3137.558</v>
      </c>
    </row>
    <row r="35" spans="2:10" x14ac:dyDescent="0.25">
      <c r="B35" s="143"/>
      <c r="C35" s="144">
        <v>423</v>
      </c>
      <c r="D35" s="145" t="s">
        <v>673</v>
      </c>
      <c r="E35" s="147">
        <v>5239</v>
      </c>
      <c r="F35" s="147">
        <v>5029.4059999999999</v>
      </c>
      <c r="G35" s="147">
        <v>3840</v>
      </c>
      <c r="H35" s="147">
        <v>2635.0889999999999</v>
      </c>
      <c r="I35" s="147">
        <v>4275</v>
      </c>
      <c r="J35" s="147">
        <v>3144.1550000000002</v>
      </c>
    </row>
    <row r="36" spans="2:10" x14ac:dyDescent="0.25">
      <c r="B36" s="143"/>
      <c r="C36" s="144">
        <v>424</v>
      </c>
      <c r="D36" s="145" t="s">
        <v>674</v>
      </c>
      <c r="E36" s="147">
        <v>2764</v>
      </c>
      <c r="F36" s="147">
        <v>2494.8820000000001</v>
      </c>
      <c r="G36" s="147">
        <v>5505</v>
      </c>
      <c r="H36" s="147">
        <v>5118.4409999999998</v>
      </c>
      <c r="I36" s="147">
        <v>7350</v>
      </c>
      <c r="J36" s="147">
        <v>6566.8829999999998</v>
      </c>
    </row>
    <row r="37" spans="2:10" x14ac:dyDescent="0.25">
      <c r="B37" s="143"/>
      <c r="C37" s="144">
        <v>425</v>
      </c>
      <c r="D37" s="145" t="s">
        <v>675</v>
      </c>
      <c r="E37" s="147">
        <v>739446.07</v>
      </c>
      <c r="F37" s="147">
        <v>704790.60000000009</v>
      </c>
      <c r="G37" s="147">
        <v>582439</v>
      </c>
      <c r="H37" s="147">
        <v>572888.03500000003</v>
      </c>
      <c r="I37" s="147">
        <v>644910.30000000005</v>
      </c>
      <c r="J37" s="147">
        <v>625393.47699999996</v>
      </c>
    </row>
    <row r="38" spans="2:10" x14ac:dyDescent="0.25">
      <c r="B38" s="143"/>
      <c r="C38" s="144">
        <v>426</v>
      </c>
      <c r="D38" s="145" t="s">
        <v>676</v>
      </c>
      <c r="E38" s="147">
        <v>25479</v>
      </c>
      <c r="F38" s="147">
        <v>21508.814999999999</v>
      </c>
      <c r="G38" s="147">
        <v>20836.481</v>
      </c>
      <c r="H38" s="147">
        <v>17045.353999999999</v>
      </c>
      <c r="I38" s="147">
        <v>23805</v>
      </c>
      <c r="J38" s="147">
        <v>19807.68</v>
      </c>
    </row>
    <row r="39" spans="2:10" x14ac:dyDescent="0.25">
      <c r="B39" s="143"/>
      <c r="C39" s="144">
        <v>427</v>
      </c>
      <c r="D39" s="145" t="s">
        <v>700</v>
      </c>
      <c r="E39" s="147">
        <v>7540</v>
      </c>
      <c r="F39" s="147">
        <v>7369.482</v>
      </c>
      <c r="G39" s="147">
        <v>6520</v>
      </c>
      <c r="H39" s="147">
        <v>6264.1210000000001</v>
      </c>
      <c r="I39" s="147">
        <v>4300</v>
      </c>
      <c r="J39" s="147">
        <v>4209.1090000000004</v>
      </c>
    </row>
    <row r="40" spans="2:10" x14ac:dyDescent="0.25">
      <c r="B40" s="386">
        <v>46</v>
      </c>
      <c r="C40" s="387"/>
      <c r="D40" s="151" t="s">
        <v>677</v>
      </c>
      <c r="E40" s="173">
        <f t="shared" ref="E40:I40" si="9">SUM(E41:E43)</f>
        <v>10657341</v>
      </c>
      <c r="F40" s="173">
        <f t="shared" si="9"/>
        <v>10314772.874</v>
      </c>
      <c r="G40" s="173">
        <f t="shared" si="9"/>
        <v>11605993.519000001</v>
      </c>
      <c r="H40" s="173">
        <f t="shared" si="9"/>
        <v>10804325.66</v>
      </c>
      <c r="I40" s="173">
        <f t="shared" si="9"/>
        <v>3575314.8229999999</v>
      </c>
      <c r="J40" s="173">
        <f>SUM(J41:J43)</f>
        <v>3371555.1459999997</v>
      </c>
    </row>
    <row r="41" spans="2:10" x14ac:dyDescent="0.25">
      <c r="B41" s="143"/>
      <c r="C41" s="144">
        <v>463</v>
      </c>
      <c r="D41" s="145" t="s">
        <v>701</v>
      </c>
      <c r="E41" s="147">
        <v>19200</v>
      </c>
      <c r="F41" s="147">
        <v>19200</v>
      </c>
      <c r="G41" s="147">
        <v>15000</v>
      </c>
      <c r="H41" s="147">
        <v>15000</v>
      </c>
      <c r="I41" s="147">
        <v>0</v>
      </c>
      <c r="J41" s="147">
        <v>0</v>
      </c>
    </row>
    <row r="42" spans="2:10" x14ac:dyDescent="0.25">
      <c r="B42" s="143"/>
      <c r="C42" s="144">
        <v>464</v>
      </c>
      <c r="D42" s="145" t="s">
        <v>678</v>
      </c>
      <c r="E42" s="147">
        <v>10614330.342</v>
      </c>
      <c r="F42" s="147">
        <v>10271762.271</v>
      </c>
      <c r="G42" s="147">
        <v>11590431.346000001</v>
      </c>
      <c r="H42" s="147">
        <v>10788765.847999999</v>
      </c>
      <c r="I42" s="147">
        <v>3574670.875</v>
      </c>
      <c r="J42" s="147">
        <v>3370911.1979999999</v>
      </c>
    </row>
    <row r="43" spans="2:10" x14ac:dyDescent="0.25">
      <c r="B43" s="143"/>
      <c r="C43" s="144">
        <v>465</v>
      </c>
      <c r="D43" s="145" t="s">
        <v>89</v>
      </c>
      <c r="E43" s="147">
        <v>23810.657999999999</v>
      </c>
      <c r="F43" s="147">
        <v>23810.602999999999</v>
      </c>
      <c r="G43" s="147">
        <v>562.173</v>
      </c>
      <c r="H43" s="147">
        <v>559.81200000000001</v>
      </c>
      <c r="I43" s="147">
        <v>643.94799999999998</v>
      </c>
      <c r="J43" s="147">
        <v>643.94799999999998</v>
      </c>
    </row>
    <row r="44" spans="2:10" x14ac:dyDescent="0.25">
      <c r="B44" s="386">
        <v>48</v>
      </c>
      <c r="C44" s="387"/>
      <c r="D44" s="151" t="s">
        <v>679</v>
      </c>
      <c r="E44" s="171">
        <f t="shared" ref="E44:I44" si="10">SUM(E45:E49)</f>
        <v>1935116.4839999999</v>
      </c>
      <c r="F44" s="171">
        <f t="shared" si="10"/>
        <v>1893442.277</v>
      </c>
      <c r="G44" s="171">
        <f t="shared" si="10"/>
        <v>7192782.2520000003</v>
      </c>
      <c r="H44" s="171">
        <f t="shared" si="10"/>
        <v>7150622.983</v>
      </c>
      <c r="I44" s="171">
        <f t="shared" si="10"/>
        <v>5372333.7999999998</v>
      </c>
      <c r="J44" s="171">
        <f>SUM(J45:J49)</f>
        <v>5355571.9369999999</v>
      </c>
    </row>
    <row r="45" spans="2:10" x14ac:dyDescent="0.25">
      <c r="B45" s="143"/>
      <c r="C45" s="144">
        <v>480</v>
      </c>
      <c r="D45" s="145" t="s">
        <v>96</v>
      </c>
      <c r="E45" s="147">
        <v>20960.91</v>
      </c>
      <c r="F45" s="147">
        <v>18346.523999999998</v>
      </c>
      <c r="G45" s="147">
        <v>30774.252</v>
      </c>
      <c r="H45" s="147">
        <v>22713.877</v>
      </c>
      <c r="I45" s="147">
        <v>24818.799999999999</v>
      </c>
      <c r="J45" s="147">
        <v>11557.373</v>
      </c>
    </row>
    <row r="46" spans="2:10" x14ac:dyDescent="0.25">
      <c r="B46" s="143"/>
      <c r="C46" s="144">
        <v>482</v>
      </c>
      <c r="D46" s="145" t="s">
        <v>98</v>
      </c>
      <c r="E46" s="147">
        <v>75624.573999999993</v>
      </c>
      <c r="F46" s="147">
        <v>74015.347999999998</v>
      </c>
      <c r="G46" s="147">
        <v>5832</v>
      </c>
      <c r="H46" s="147">
        <v>5831.491</v>
      </c>
      <c r="I46" s="147">
        <v>0</v>
      </c>
      <c r="J46" s="147">
        <v>0</v>
      </c>
    </row>
    <row r="47" spans="2:10" x14ac:dyDescent="0.25">
      <c r="B47" s="143"/>
      <c r="C47" s="144">
        <v>483</v>
      </c>
      <c r="D47" s="145" t="s">
        <v>99</v>
      </c>
      <c r="E47" s="147">
        <v>1464</v>
      </c>
      <c r="F47" s="147">
        <v>1068.0440000000001</v>
      </c>
      <c r="G47" s="147">
        <v>0</v>
      </c>
      <c r="H47" s="147">
        <v>0</v>
      </c>
      <c r="I47" s="147">
        <v>0</v>
      </c>
      <c r="J47" s="147">
        <v>0</v>
      </c>
    </row>
    <row r="48" spans="2:10" x14ac:dyDescent="0.25">
      <c r="B48" s="143"/>
      <c r="C48" s="144">
        <v>485</v>
      </c>
      <c r="D48" s="145" t="s">
        <v>702</v>
      </c>
      <c r="E48" s="147">
        <v>1757067</v>
      </c>
      <c r="F48" s="147">
        <v>1720012.361</v>
      </c>
      <c r="G48" s="147">
        <v>7156176</v>
      </c>
      <c r="H48" s="147">
        <v>7122077.6150000002</v>
      </c>
      <c r="I48" s="147">
        <v>5347515</v>
      </c>
      <c r="J48" s="147">
        <v>5344014.5640000002</v>
      </c>
    </row>
    <row r="49" spans="2:10" ht="15.75" thickBot="1" x14ac:dyDescent="0.3">
      <c r="B49" s="163"/>
      <c r="C49" s="155">
        <v>488</v>
      </c>
      <c r="D49" s="174" t="s">
        <v>103</v>
      </c>
      <c r="E49" s="158">
        <v>80000</v>
      </c>
      <c r="F49" s="158">
        <v>80000</v>
      </c>
      <c r="G49" s="158">
        <v>0</v>
      </c>
      <c r="H49" s="158">
        <v>0</v>
      </c>
      <c r="I49" s="158">
        <v>0</v>
      </c>
      <c r="J49" s="158">
        <v>0</v>
      </c>
    </row>
    <row r="50" spans="2:10" x14ac:dyDescent="0.25">
      <c r="D50" s="159"/>
      <c r="E50" s="124">
        <f>E44+E40+E32+E28</f>
        <v>13648337</v>
      </c>
      <c r="F50" s="124">
        <f>F44+F40+F32+F28</f>
        <v>13215308.394000001</v>
      </c>
      <c r="G50" s="124">
        <f>G44+G40+G32+G28</f>
        <v>19715286</v>
      </c>
      <c r="H50" s="124">
        <f>H44+H40+H32+H28</f>
        <v>18844428.864</v>
      </c>
      <c r="I50" s="124">
        <f t="shared" ref="I50:J50" si="11">I44+I40+I32+I28</f>
        <v>9984501.9999999981</v>
      </c>
      <c r="J50" s="124">
        <f t="shared" si="11"/>
        <v>9732872.262000002</v>
      </c>
    </row>
    <row r="51" spans="2:10" x14ac:dyDescent="0.25">
      <c r="D51" s="159"/>
      <c r="E51" s="134">
        <f>E50-E6</f>
        <v>0</v>
      </c>
      <c r="F51" s="134">
        <f>F50-F6</f>
        <v>0</v>
      </c>
      <c r="G51" s="134">
        <f>G50-G6</f>
        <v>0</v>
      </c>
      <c r="H51" s="134">
        <f>H50-H6</f>
        <v>0</v>
      </c>
      <c r="I51" s="134">
        <f t="shared" ref="I51:J51" si="12">I50-I6</f>
        <v>0</v>
      </c>
      <c r="J51" s="134">
        <f t="shared" si="12"/>
        <v>0</v>
      </c>
    </row>
    <row r="52" spans="2:10" x14ac:dyDescent="0.25">
      <c r="D52" s="159"/>
      <c r="E52" s="124"/>
      <c r="F52" s="124"/>
      <c r="G52" s="124"/>
      <c r="H52" s="124"/>
    </row>
  </sheetData>
  <mergeCells count="8">
    <mergeCell ref="B40:C40"/>
    <mergeCell ref="B44:C44"/>
    <mergeCell ref="B4:H4"/>
    <mergeCell ref="B5:D5"/>
    <mergeCell ref="B6:D6"/>
    <mergeCell ref="B27:C27"/>
    <mergeCell ref="B28:C28"/>
    <mergeCell ref="B32:C3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topLeftCell="A4" zoomScale="90" zoomScaleNormal="90" workbookViewId="0">
      <selection activeCell="L21" sqref="L21"/>
    </sheetView>
  </sheetViews>
  <sheetFormatPr defaultColWidth="17.5703125" defaultRowHeight="15" x14ac:dyDescent="0.25"/>
  <cols>
    <col min="1" max="1" width="2.5703125" style="306" customWidth="1"/>
    <col min="2" max="2" width="4" style="306" customWidth="1"/>
    <col min="3" max="3" width="4.85546875" style="306" customWidth="1"/>
    <col min="4" max="4" width="46.28515625" style="306" bestFit="1" customWidth="1"/>
    <col min="5" max="10" width="12.7109375" style="306" customWidth="1"/>
    <col min="11" max="16384" width="17.5703125" style="306"/>
  </cols>
  <sheetData>
    <row r="1" spans="1:29" x14ac:dyDescent="0.25">
      <c r="O1" s="306">
        <v>1000</v>
      </c>
    </row>
    <row r="2" spans="1:29" ht="15.75" thickBot="1" x14ac:dyDescent="0.3"/>
    <row r="3" spans="1:29" x14ac:dyDescent="0.25">
      <c r="B3" s="397" t="s">
        <v>660</v>
      </c>
      <c r="C3" s="398"/>
      <c r="D3" s="398"/>
      <c r="E3" s="398"/>
      <c r="F3" s="398"/>
      <c r="G3" s="398"/>
      <c r="H3" s="398"/>
    </row>
    <row r="4" spans="1:29" ht="22.5" x14ac:dyDescent="0.25">
      <c r="B4" s="399" t="s">
        <v>1019</v>
      </c>
      <c r="C4" s="400"/>
      <c r="D4" s="401"/>
      <c r="E4" s="176" t="s">
        <v>171</v>
      </c>
      <c r="F4" s="176" t="s">
        <v>662</v>
      </c>
      <c r="G4" s="176" t="s">
        <v>172</v>
      </c>
      <c r="H4" s="176" t="s">
        <v>663</v>
      </c>
      <c r="I4" s="176"/>
      <c r="J4" s="176"/>
    </row>
    <row r="5" spans="1:29" x14ac:dyDescent="0.25">
      <c r="B5" s="409" t="s">
        <v>739</v>
      </c>
      <c r="C5" s="410" t="s">
        <v>739</v>
      </c>
      <c r="D5" s="410"/>
      <c r="E5" s="307">
        <f t="shared" ref="E5:I5" si="0">E6+E12+E14</f>
        <v>1198757</v>
      </c>
      <c r="F5" s="307">
        <f t="shared" si="0"/>
        <v>1142145.4469999999</v>
      </c>
      <c r="G5" s="307">
        <f t="shared" si="0"/>
        <v>1242348</v>
      </c>
      <c r="H5" s="307">
        <f t="shared" si="0"/>
        <v>1040570.5520000001</v>
      </c>
      <c r="I5" s="307">
        <f t="shared" si="0"/>
        <v>1213221</v>
      </c>
      <c r="J5" s="307">
        <f>J6+J12+J14</f>
        <v>1079827.2660000001</v>
      </c>
    </row>
    <row r="6" spans="1:29" s="304" customFormat="1" x14ac:dyDescent="0.25">
      <c r="A6" s="303"/>
      <c r="B6" s="199">
        <v>1</v>
      </c>
      <c r="C6" s="200"/>
      <c r="D6" s="200" t="s">
        <v>684</v>
      </c>
      <c r="E6" s="165">
        <f t="shared" ref="E6:I6" si="1">SUM(E7:E11)</f>
        <v>1110696</v>
      </c>
      <c r="F6" s="165">
        <f t="shared" si="1"/>
        <v>1068122.92</v>
      </c>
      <c r="G6" s="165">
        <f t="shared" si="1"/>
        <v>1136010.5</v>
      </c>
      <c r="H6" s="165">
        <f t="shared" si="1"/>
        <v>948235.84900000005</v>
      </c>
      <c r="I6" s="165">
        <f t="shared" si="1"/>
        <v>1082521</v>
      </c>
      <c r="J6" s="165">
        <f>SUM(J7:J11)</f>
        <v>970357.46600000001</v>
      </c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</row>
    <row r="7" spans="1:29" x14ac:dyDescent="0.25">
      <c r="B7" s="143"/>
      <c r="C7" s="144">
        <v>10</v>
      </c>
      <c r="D7" s="145" t="s">
        <v>684</v>
      </c>
      <c r="E7" s="147">
        <v>544402.86699999997</v>
      </c>
      <c r="F7" s="147">
        <v>522186.35100000002</v>
      </c>
      <c r="G7" s="147">
        <v>726977.5</v>
      </c>
      <c r="H7" s="147">
        <v>570037.946</v>
      </c>
      <c r="I7" s="147">
        <v>580953.19999999995</v>
      </c>
      <c r="J7" s="147">
        <v>509419.34100000001</v>
      </c>
    </row>
    <row r="8" spans="1:29" x14ac:dyDescent="0.25">
      <c r="B8" s="143"/>
      <c r="C8" s="144">
        <v>11</v>
      </c>
      <c r="D8" s="145" t="s">
        <v>1020</v>
      </c>
      <c r="E8" s="147">
        <v>84652</v>
      </c>
      <c r="F8" s="147">
        <v>79496.956000000006</v>
      </c>
      <c r="G8" s="147">
        <v>94168</v>
      </c>
      <c r="H8" s="147">
        <v>85781.827000000005</v>
      </c>
      <c r="I8" s="147">
        <v>96980</v>
      </c>
      <c r="J8" s="147">
        <v>81879.274000000005</v>
      </c>
    </row>
    <row r="9" spans="1:29" x14ac:dyDescent="0.25">
      <c r="B9" s="143"/>
      <c r="C9" s="144">
        <v>12</v>
      </c>
      <c r="D9" s="145" t="s">
        <v>707</v>
      </c>
      <c r="E9" s="147">
        <v>72000</v>
      </c>
      <c r="F9" s="147">
        <v>56828.745000000003</v>
      </c>
      <c r="G9" s="147">
        <v>72872</v>
      </c>
      <c r="H9" s="147">
        <v>67157.841</v>
      </c>
      <c r="I9" s="147">
        <v>77450</v>
      </c>
      <c r="J9" s="147">
        <v>71245.58</v>
      </c>
    </row>
    <row r="10" spans="1:29" x14ac:dyDescent="0.25">
      <c r="B10" s="143"/>
      <c r="C10" s="144" t="s">
        <v>308</v>
      </c>
      <c r="D10" s="145" t="s">
        <v>309</v>
      </c>
      <c r="E10" s="147">
        <v>46477.712</v>
      </c>
      <c r="F10" s="147">
        <v>46473.084999999999</v>
      </c>
      <c r="G10" s="147">
        <v>4356</v>
      </c>
      <c r="H10" s="147">
        <v>1516.1179999999999</v>
      </c>
      <c r="I10" s="147">
        <v>19112.25</v>
      </c>
      <c r="J10" s="147">
        <v>0</v>
      </c>
    </row>
    <row r="11" spans="1:29" ht="22.5" x14ac:dyDescent="0.25">
      <c r="B11" s="143"/>
      <c r="C11" s="144" t="s">
        <v>310</v>
      </c>
      <c r="D11" s="153" t="s">
        <v>1021</v>
      </c>
      <c r="E11" s="147">
        <v>363163.42099999997</v>
      </c>
      <c r="F11" s="147">
        <v>363137.783</v>
      </c>
      <c r="G11" s="147">
        <v>237637</v>
      </c>
      <c r="H11" s="147">
        <v>223742.117</v>
      </c>
      <c r="I11" s="147">
        <v>308025.55</v>
      </c>
      <c r="J11" s="147">
        <v>307813.27100000001</v>
      </c>
    </row>
    <row r="12" spans="1:29" s="304" customFormat="1" x14ac:dyDescent="0.25">
      <c r="A12" s="303"/>
      <c r="B12" s="199">
        <v>2</v>
      </c>
      <c r="C12" s="200"/>
      <c r="D12" s="200" t="s">
        <v>1022</v>
      </c>
      <c r="E12" s="165">
        <f t="shared" ref="E12:I12" si="2">E13</f>
        <v>9045</v>
      </c>
      <c r="F12" s="165">
        <f t="shared" si="2"/>
        <v>7676.5309999999999</v>
      </c>
      <c r="G12" s="165">
        <f t="shared" si="2"/>
        <v>9037.5</v>
      </c>
      <c r="H12" s="165">
        <f t="shared" si="2"/>
        <v>7515.3050000000003</v>
      </c>
      <c r="I12" s="165">
        <f t="shared" si="2"/>
        <v>11800</v>
      </c>
      <c r="J12" s="165">
        <f>J13</f>
        <v>10116.109</v>
      </c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3"/>
      <c r="W12" s="303"/>
      <c r="X12" s="303"/>
      <c r="Y12" s="303"/>
      <c r="Z12" s="303"/>
      <c r="AA12" s="303"/>
      <c r="AB12" s="303"/>
      <c r="AC12" s="303"/>
    </row>
    <row r="13" spans="1:29" x14ac:dyDescent="0.25">
      <c r="B13" s="143"/>
      <c r="C13" s="145">
        <v>20</v>
      </c>
      <c r="D13" s="145" t="s">
        <v>1022</v>
      </c>
      <c r="E13" s="147">
        <v>9045</v>
      </c>
      <c r="F13" s="147">
        <v>7676.5309999999999</v>
      </c>
      <c r="G13" s="147">
        <v>9037.5</v>
      </c>
      <c r="H13" s="147">
        <v>7515.3050000000003</v>
      </c>
      <c r="I13" s="147">
        <v>11800</v>
      </c>
      <c r="J13" s="147">
        <v>10116.109</v>
      </c>
    </row>
    <row r="14" spans="1:29" s="304" customFormat="1" x14ac:dyDescent="0.25">
      <c r="A14" s="303"/>
      <c r="B14" s="199">
        <v>3</v>
      </c>
      <c r="C14" s="200"/>
      <c r="D14" s="200" t="s">
        <v>1023</v>
      </c>
      <c r="E14" s="165">
        <f t="shared" ref="E14:I14" si="3">E15</f>
        <v>79016</v>
      </c>
      <c r="F14" s="165">
        <f t="shared" si="3"/>
        <v>66345.995999999999</v>
      </c>
      <c r="G14" s="165">
        <f t="shared" si="3"/>
        <v>97300</v>
      </c>
      <c r="H14" s="165">
        <f t="shared" si="3"/>
        <v>84819.398000000001</v>
      </c>
      <c r="I14" s="165">
        <f t="shared" si="3"/>
        <v>118900</v>
      </c>
      <c r="J14" s="165">
        <f>J15</f>
        <v>99353.691000000006</v>
      </c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</row>
    <row r="15" spans="1:29" x14ac:dyDescent="0.25">
      <c r="B15" s="179"/>
      <c r="C15" s="262">
        <v>30</v>
      </c>
      <c r="D15" s="262" t="s">
        <v>1023</v>
      </c>
      <c r="E15" s="263">
        <v>79016</v>
      </c>
      <c r="F15" s="263">
        <v>66345.995999999999</v>
      </c>
      <c r="G15" s="263">
        <v>97300</v>
      </c>
      <c r="H15" s="263">
        <v>84819.398000000001</v>
      </c>
      <c r="I15" s="263">
        <v>118900</v>
      </c>
      <c r="J15" s="263">
        <v>99353.691000000006</v>
      </c>
    </row>
    <row r="16" spans="1:29" x14ac:dyDescent="0.25">
      <c r="B16" s="395" t="s">
        <v>666</v>
      </c>
      <c r="C16" s="402"/>
      <c r="D16" s="314"/>
      <c r="E16" s="315"/>
      <c r="F16" s="315"/>
      <c r="G16" s="315"/>
      <c r="H16" s="315"/>
      <c r="I16" s="315"/>
      <c r="J16" s="315"/>
    </row>
    <row r="17" spans="1:29" s="304" customFormat="1" x14ac:dyDescent="0.25">
      <c r="A17" s="303"/>
      <c r="B17" s="386">
        <v>40</v>
      </c>
      <c r="C17" s="387"/>
      <c r="D17" s="151" t="s">
        <v>667</v>
      </c>
      <c r="E17" s="173">
        <f t="shared" ref="E17:I17" si="4">SUM(E18:E20)</f>
        <v>169870</v>
      </c>
      <c r="F17" s="173">
        <f t="shared" si="4"/>
        <v>165795.421</v>
      </c>
      <c r="G17" s="173">
        <f t="shared" si="4"/>
        <v>179700</v>
      </c>
      <c r="H17" s="173">
        <f t="shared" si="4"/>
        <v>174586.57</v>
      </c>
      <c r="I17" s="173">
        <f t="shared" si="4"/>
        <v>197400</v>
      </c>
      <c r="J17" s="173">
        <f>SUM(J18:J20)</f>
        <v>187537.33799999999</v>
      </c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</row>
    <row r="18" spans="1:29" x14ac:dyDescent="0.25">
      <c r="B18" s="143"/>
      <c r="C18" s="145">
        <v>401</v>
      </c>
      <c r="D18" s="145" t="s">
        <v>668</v>
      </c>
      <c r="E18" s="147">
        <v>118646</v>
      </c>
      <c r="F18" s="147">
        <v>115982.477</v>
      </c>
      <c r="G18" s="147">
        <v>125386</v>
      </c>
      <c r="H18" s="147">
        <v>122022.285</v>
      </c>
      <c r="I18" s="147">
        <v>137720</v>
      </c>
      <c r="J18" s="147">
        <v>131189.492</v>
      </c>
    </row>
    <row r="19" spans="1:29" x14ac:dyDescent="0.25">
      <c r="B19" s="143"/>
      <c r="C19" s="145">
        <v>402</v>
      </c>
      <c r="D19" s="145" t="s">
        <v>87</v>
      </c>
      <c r="E19" s="147">
        <v>47654</v>
      </c>
      <c r="F19" s="147">
        <v>46284.944000000003</v>
      </c>
      <c r="G19" s="147">
        <v>50714</v>
      </c>
      <c r="H19" s="147">
        <v>49378.285000000003</v>
      </c>
      <c r="I19" s="147">
        <v>55780</v>
      </c>
      <c r="J19" s="147">
        <v>52967.845999999998</v>
      </c>
    </row>
    <row r="20" spans="1:29" x14ac:dyDescent="0.25">
      <c r="B20" s="143"/>
      <c r="C20" s="145">
        <v>404</v>
      </c>
      <c r="D20" s="145" t="s">
        <v>88</v>
      </c>
      <c r="E20" s="147">
        <v>3570</v>
      </c>
      <c r="F20" s="147">
        <v>3528</v>
      </c>
      <c r="G20" s="147">
        <v>3600</v>
      </c>
      <c r="H20" s="147">
        <v>3186</v>
      </c>
      <c r="I20" s="147">
        <v>3900</v>
      </c>
      <c r="J20" s="147">
        <v>3380</v>
      </c>
    </row>
    <row r="21" spans="1:29" s="304" customFormat="1" x14ac:dyDescent="0.25">
      <c r="A21" s="303"/>
      <c r="B21" s="386">
        <v>42</v>
      </c>
      <c r="C21" s="387"/>
      <c r="D21" s="151" t="s">
        <v>670</v>
      </c>
      <c r="E21" s="171">
        <f t="shared" ref="E21:I21" si="5">SUM(E22:E28)</f>
        <v>565727.60600000003</v>
      </c>
      <c r="F21" s="171">
        <f t="shared" si="5"/>
        <v>516605.18099999998</v>
      </c>
      <c r="G21" s="171">
        <f t="shared" si="5"/>
        <v>736159.54399999999</v>
      </c>
      <c r="H21" s="171">
        <f t="shared" si="5"/>
        <v>567033.98599999992</v>
      </c>
      <c r="I21" s="171">
        <f t="shared" si="5"/>
        <v>615220.85499999998</v>
      </c>
      <c r="J21" s="171">
        <f>SUM(J22:J28)</f>
        <v>523280.08299999993</v>
      </c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</row>
    <row r="22" spans="1:29" x14ac:dyDescent="0.25">
      <c r="B22" s="143"/>
      <c r="C22" s="145">
        <v>420</v>
      </c>
      <c r="D22" s="145" t="s">
        <v>671</v>
      </c>
      <c r="E22" s="147">
        <v>67288.84</v>
      </c>
      <c r="F22" s="147">
        <v>63730.785000000003</v>
      </c>
      <c r="G22" s="147">
        <v>154000</v>
      </c>
      <c r="H22" s="147">
        <v>40531.798999999999</v>
      </c>
      <c r="I22" s="147">
        <v>34700</v>
      </c>
      <c r="J22" s="147">
        <v>15483.468999999999</v>
      </c>
    </row>
    <row r="23" spans="1:29" x14ac:dyDescent="0.25">
      <c r="B23" s="143"/>
      <c r="C23" s="145">
        <v>421</v>
      </c>
      <c r="D23" s="145" t="s">
        <v>672</v>
      </c>
      <c r="E23" s="147">
        <v>85270</v>
      </c>
      <c r="F23" s="147">
        <v>79960.08</v>
      </c>
      <c r="G23" s="147">
        <v>121450.2</v>
      </c>
      <c r="H23" s="147">
        <v>110967.738</v>
      </c>
      <c r="I23" s="147">
        <v>131250</v>
      </c>
      <c r="J23" s="147">
        <v>108794.72500000001</v>
      </c>
    </row>
    <row r="24" spans="1:29" x14ac:dyDescent="0.25">
      <c r="B24" s="143"/>
      <c r="C24" s="145">
        <v>423</v>
      </c>
      <c r="D24" s="145" t="s">
        <v>673</v>
      </c>
      <c r="E24" s="147">
        <v>43440</v>
      </c>
      <c r="F24" s="147">
        <v>36360.94</v>
      </c>
      <c r="G24" s="147">
        <v>44750</v>
      </c>
      <c r="H24" s="147">
        <v>40656.569000000003</v>
      </c>
      <c r="I24" s="147">
        <v>51470.855000000003</v>
      </c>
      <c r="J24" s="147">
        <v>42592.856</v>
      </c>
    </row>
    <row r="25" spans="1:29" x14ac:dyDescent="0.25">
      <c r="B25" s="143"/>
      <c r="C25" s="145">
        <v>424</v>
      </c>
      <c r="D25" s="145" t="s">
        <v>674</v>
      </c>
      <c r="E25" s="147">
        <v>289376.217</v>
      </c>
      <c r="F25" s="147">
        <v>270472.93699999998</v>
      </c>
      <c r="G25" s="147">
        <v>312659.34399999998</v>
      </c>
      <c r="H25" s="147">
        <v>295925.02399999998</v>
      </c>
      <c r="I25" s="147">
        <v>304900</v>
      </c>
      <c r="J25" s="147">
        <v>289293.21999999997</v>
      </c>
    </row>
    <row r="26" spans="1:29" x14ac:dyDescent="0.25">
      <c r="B26" s="143"/>
      <c r="C26" s="145">
        <v>425</v>
      </c>
      <c r="D26" s="145" t="s">
        <v>675</v>
      </c>
      <c r="E26" s="147">
        <v>59800</v>
      </c>
      <c r="F26" s="147">
        <v>53241.760999999999</v>
      </c>
      <c r="G26" s="147">
        <v>59800</v>
      </c>
      <c r="H26" s="147">
        <v>52926.35</v>
      </c>
      <c r="I26" s="147">
        <v>71400</v>
      </c>
      <c r="J26" s="147">
        <v>53041.18</v>
      </c>
    </row>
    <row r="27" spans="1:29" x14ac:dyDescent="0.25">
      <c r="B27" s="143"/>
      <c r="C27" s="145">
        <v>426</v>
      </c>
      <c r="D27" s="145" t="s">
        <v>676</v>
      </c>
      <c r="E27" s="147">
        <v>19072.548999999999</v>
      </c>
      <c r="F27" s="147">
        <v>11411.367</v>
      </c>
      <c r="G27" s="147">
        <v>38900</v>
      </c>
      <c r="H27" s="147">
        <v>22088.862000000001</v>
      </c>
      <c r="I27" s="147">
        <v>18000</v>
      </c>
      <c r="J27" s="147">
        <v>11623.892</v>
      </c>
    </row>
    <row r="28" spans="1:29" x14ac:dyDescent="0.25">
      <c r="B28" s="143"/>
      <c r="C28" s="145">
        <v>427</v>
      </c>
      <c r="D28" s="145" t="s">
        <v>700</v>
      </c>
      <c r="E28" s="147">
        <v>1480</v>
      </c>
      <c r="F28" s="147">
        <v>1427.3109999999999</v>
      </c>
      <c r="G28" s="147">
        <v>4600</v>
      </c>
      <c r="H28" s="147">
        <v>3937.6439999999998</v>
      </c>
      <c r="I28" s="147">
        <v>3500</v>
      </c>
      <c r="J28" s="147">
        <v>2450.741</v>
      </c>
    </row>
    <row r="29" spans="1:29" s="304" customFormat="1" x14ac:dyDescent="0.25">
      <c r="A29" s="303"/>
      <c r="B29" s="386">
        <v>46</v>
      </c>
      <c r="C29" s="387"/>
      <c r="D29" s="151" t="s">
        <v>677</v>
      </c>
      <c r="E29" s="171">
        <f t="shared" ref="E29:I29" si="6">SUM(E30:E32)</f>
        <v>48223.261000000006</v>
      </c>
      <c r="F29" s="171">
        <f t="shared" si="6"/>
        <v>47956.078000000001</v>
      </c>
      <c r="G29" s="171">
        <f t="shared" si="6"/>
        <v>74112.656000000003</v>
      </c>
      <c r="H29" s="171">
        <f t="shared" si="6"/>
        <v>71907.133000000002</v>
      </c>
      <c r="I29" s="171">
        <f t="shared" si="6"/>
        <v>60979.145000000004</v>
      </c>
      <c r="J29" s="171">
        <f>SUM(J30:J32)</f>
        <v>58156.754000000001</v>
      </c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03"/>
    </row>
    <row r="30" spans="1:29" x14ac:dyDescent="0.25">
      <c r="B30" s="143"/>
      <c r="C30" s="145">
        <v>461</v>
      </c>
      <c r="D30" s="145" t="s">
        <v>757</v>
      </c>
      <c r="E30" s="267">
        <v>40000</v>
      </c>
      <c r="F30" s="267">
        <v>40000</v>
      </c>
      <c r="G30" s="267">
        <v>60000</v>
      </c>
      <c r="H30" s="267">
        <v>60000</v>
      </c>
      <c r="I30" s="267">
        <v>52000</v>
      </c>
      <c r="J30" s="267">
        <v>52000</v>
      </c>
    </row>
    <row r="31" spans="1:29" x14ac:dyDescent="0.25">
      <c r="B31" s="143"/>
      <c r="C31" s="145">
        <v>464</v>
      </c>
      <c r="D31" s="145" t="s">
        <v>678</v>
      </c>
      <c r="E31" s="267">
        <v>7476.12</v>
      </c>
      <c r="F31" s="267">
        <v>7208.9369999999999</v>
      </c>
      <c r="G31" s="267">
        <v>9243.7080000000005</v>
      </c>
      <c r="H31" s="267">
        <v>7038.1850000000004</v>
      </c>
      <c r="I31" s="267">
        <v>8821.2939999999999</v>
      </c>
      <c r="J31" s="267">
        <v>5998.9030000000002</v>
      </c>
    </row>
    <row r="32" spans="1:29" x14ac:dyDescent="0.25">
      <c r="B32" s="143"/>
      <c r="C32" s="145">
        <v>465</v>
      </c>
      <c r="D32" s="145" t="s">
        <v>89</v>
      </c>
      <c r="E32" s="147">
        <v>747.14099999999996</v>
      </c>
      <c r="F32" s="147">
        <v>747.14099999999996</v>
      </c>
      <c r="G32" s="147">
        <v>4868.9480000000003</v>
      </c>
      <c r="H32" s="147">
        <v>4868.9480000000003</v>
      </c>
      <c r="I32" s="147">
        <v>157.851</v>
      </c>
      <c r="J32" s="147">
        <v>157.851</v>
      </c>
    </row>
    <row r="33" spans="1:29" s="304" customFormat="1" x14ac:dyDescent="0.25">
      <c r="A33" s="303"/>
      <c r="B33" s="386">
        <v>48</v>
      </c>
      <c r="C33" s="387"/>
      <c r="D33" s="151" t="s">
        <v>679</v>
      </c>
      <c r="E33" s="171">
        <f t="shared" ref="E33:I33" si="7">SUM(E34:E37)</f>
        <v>414936.13299999997</v>
      </c>
      <c r="F33" s="171">
        <f t="shared" si="7"/>
        <v>411788.76699999999</v>
      </c>
      <c r="G33" s="171">
        <f t="shared" si="7"/>
        <v>252375.8</v>
      </c>
      <c r="H33" s="171">
        <f t="shared" si="7"/>
        <v>227042.86300000001</v>
      </c>
      <c r="I33" s="171">
        <f t="shared" si="7"/>
        <v>339621</v>
      </c>
      <c r="J33" s="171">
        <f>SUM(J34:J37)</f>
        <v>310853.09100000001</v>
      </c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3"/>
      <c r="Z33" s="303"/>
      <c r="AA33" s="303"/>
      <c r="AB33" s="303"/>
      <c r="AC33" s="303"/>
    </row>
    <row r="34" spans="1:29" x14ac:dyDescent="0.25">
      <c r="B34" s="143"/>
      <c r="C34" s="145">
        <v>480</v>
      </c>
      <c r="D34" s="145" t="s">
        <v>96</v>
      </c>
      <c r="E34" s="147">
        <v>5295</v>
      </c>
      <c r="F34" s="147">
        <v>2177.8989999999999</v>
      </c>
      <c r="G34" s="147">
        <v>10382.799999999999</v>
      </c>
      <c r="H34" s="147">
        <v>1784.6279999999999</v>
      </c>
      <c r="I34" s="147">
        <v>9848.2000000000007</v>
      </c>
      <c r="J34" s="147">
        <v>3039.82</v>
      </c>
    </row>
    <row r="35" spans="1:29" x14ac:dyDescent="0.25">
      <c r="B35" s="143"/>
      <c r="C35" s="145">
        <v>481</v>
      </c>
      <c r="D35" s="145" t="s">
        <v>97</v>
      </c>
      <c r="E35" s="147">
        <v>46477.712</v>
      </c>
      <c r="F35" s="147">
        <v>46473.084999999999</v>
      </c>
      <c r="G35" s="147">
        <v>4356</v>
      </c>
      <c r="H35" s="147">
        <v>1516.1179999999999</v>
      </c>
      <c r="I35" s="147">
        <v>19112.25</v>
      </c>
      <c r="J35" s="147">
        <v>0</v>
      </c>
    </row>
    <row r="36" spans="1:29" x14ac:dyDescent="0.25">
      <c r="B36" s="143"/>
      <c r="C36" s="145">
        <v>482</v>
      </c>
      <c r="D36" s="145" t="s">
        <v>98</v>
      </c>
      <c r="E36" s="147">
        <v>363163.42099999997</v>
      </c>
      <c r="F36" s="147">
        <v>363137.783</v>
      </c>
      <c r="G36" s="147">
        <v>237637</v>
      </c>
      <c r="H36" s="147">
        <v>223742.117</v>
      </c>
      <c r="I36" s="147">
        <v>308025.55</v>
      </c>
      <c r="J36" s="147">
        <v>307813.27100000001</v>
      </c>
    </row>
    <row r="37" spans="1:29" ht="15.75" thickBot="1" x14ac:dyDescent="0.3">
      <c r="B37" s="163"/>
      <c r="C37" s="174">
        <v>485</v>
      </c>
      <c r="D37" s="174" t="s">
        <v>101</v>
      </c>
      <c r="E37" s="158">
        <v>0</v>
      </c>
      <c r="F37" s="158">
        <v>0</v>
      </c>
      <c r="G37" s="158">
        <v>0</v>
      </c>
      <c r="H37" s="158">
        <v>0</v>
      </c>
      <c r="I37" s="158">
        <v>2635</v>
      </c>
      <c r="J37" s="158">
        <v>0</v>
      </c>
    </row>
    <row r="38" spans="1:29" ht="27" customHeight="1" x14ac:dyDescent="0.25">
      <c r="E38" s="316">
        <f>E33+E29+E21+E17</f>
        <v>1198757</v>
      </c>
      <c r="F38" s="316">
        <f>F33+F29+F21+F17</f>
        <v>1142145.4469999999</v>
      </c>
      <c r="G38" s="316">
        <f t="shared" ref="G38:H38" si="8">G33+G29+G21+G17</f>
        <v>1242348</v>
      </c>
      <c r="H38" s="316">
        <f t="shared" si="8"/>
        <v>1040570.5519999999</v>
      </c>
      <c r="I38" s="316">
        <f t="shared" ref="I38:J38" si="9">I33+I29+I21+I17</f>
        <v>1213221</v>
      </c>
      <c r="J38" s="316">
        <f t="shared" si="9"/>
        <v>1079827.2659999998</v>
      </c>
    </row>
    <row r="39" spans="1:29" ht="27" customHeight="1" x14ac:dyDescent="0.25">
      <c r="E39" s="305">
        <f>E38-E5</f>
        <v>0</v>
      </c>
      <c r="F39" s="305">
        <f>F38-F5</f>
        <v>0</v>
      </c>
      <c r="G39" s="305">
        <f t="shared" ref="G39:H39" si="10">G38-G5</f>
        <v>0</v>
      </c>
      <c r="H39" s="305">
        <f t="shared" si="10"/>
        <v>0</v>
      </c>
      <c r="I39" s="305">
        <f t="shared" ref="I39:J39" si="11">I38-I5</f>
        <v>0</v>
      </c>
      <c r="J39" s="305">
        <f t="shared" si="11"/>
        <v>0</v>
      </c>
    </row>
  </sheetData>
  <mergeCells count="8">
    <mergeCell ref="B29:C29"/>
    <mergeCell ref="B33:C33"/>
    <mergeCell ref="B3:H3"/>
    <mergeCell ref="B4:D4"/>
    <mergeCell ref="B5:D5"/>
    <mergeCell ref="B16:C16"/>
    <mergeCell ref="B17:C17"/>
    <mergeCell ref="B21:C2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workbookViewId="0">
      <selection activeCell="L24" sqref="L24"/>
    </sheetView>
  </sheetViews>
  <sheetFormatPr defaultRowHeight="15" x14ac:dyDescent="0.25"/>
  <cols>
    <col min="1" max="1" width="1.28515625" style="57" customWidth="1"/>
    <col min="2" max="2" width="4.85546875" style="57" customWidth="1"/>
    <col min="3" max="3" width="4.7109375" style="57" customWidth="1"/>
    <col min="4" max="4" width="32.140625" style="57" customWidth="1"/>
    <col min="5" max="8" width="12" style="124" customWidth="1"/>
    <col min="9" max="10" width="12" style="57" customWidth="1"/>
    <col min="11" max="16384" width="9.140625" style="57"/>
  </cols>
  <sheetData>
    <row r="1" spans="2:15" x14ac:dyDescent="0.25">
      <c r="O1" s="57">
        <v>1000</v>
      </c>
    </row>
    <row r="3" spans="2:15" ht="15.75" thickBot="1" x14ac:dyDescent="0.3"/>
    <row r="4" spans="2:15" x14ac:dyDescent="0.25">
      <c r="B4" s="403" t="s">
        <v>660</v>
      </c>
      <c r="C4" s="404"/>
      <c r="D4" s="404"/>
      <c r="E4" s="404"/>
      <c r="F4" s="404"/>
      <c r="G4" s="404"/>
      <c r="H4" s="404"/>
    </row>
    <row r="5" spans="2:15" ht="22.5" x14ac:dyDescent="0.25">
      <c r="B5" s="390" t="s">
        <v>703</v>
      </c>
      <c r="C5" s="391"/>
      <c r="D5" s="392"/>
      <c r="E5" s="136" t="s">
        <v>171</v>
      </c>
      <c r="F5" s="136" t="s">
        <v>662</v>
      </c>
      <c r="G5" s="136" t="s">
        <v>172</v>
      </c>
      <c r="H5" s="136" t="s">
        <v>663</v>
      </c>
      <c r="I5" s="136"/>
      <c r="J5" s="136"/>
    </row>
    <row r="6" spans="2:15" s="138" customFormat="1" x14ac:dyDescent="0.25">
      <c r="B6" s="393" t="s">
        <v>664</v>
      </c>
      <c r="C6" s="394"/>
      <c r="D6" s="394"/>
      <c r="E6" s="164">
        <f t="shared" ref="E6:H7" si="0">E7</f>
        <v>130253</v>
      </c>
      <c r="F6" s="164">
        <f t="shared" si="0"/>
        <v>122034.808</v>
      </c>
      <c r="G6" s="164">
        <f t="shared" si="0"/>
        <v>140529</v>
      </c>
      <c r="H6" s="164">
        <f t="shared" si="0"/>
        <v>135728.50700000001</v>
      </c>
      <c r="I6" s="164">
        <f>I7</f>
        <v>171112</v>
      </c>
      <c r="J6" s="164">
        <f>J7</f>
        <v>160739.23000000001</v>
      </c>
    </row>
    <row r="7" spans="2:15" x14ac:dyDescent="0.25">
      <c r="B7" s="139" t="s">
        <v>704</v>
      </c>
      <c r="C7" s="140"/>
      <c r="D7" s="141"/>
      <c r="E7" s="167">
        <f t="shared" si="0"/>
        <v>130253</v>
      </c>
      <c r="F7" s="167">
        <f t="shared" si="0"/>
        <v>122034.808</v>
      </c>
      <c r="G7" s="167">
        <f t="shared" si="0"/>
        <v>140529</v>
      </c>
      <c r="H7" s="167">
        <f t="shared" si="0"/>
        <v>135728.50700000001</v>
      </c>
      <c r="I7" s="167">
        <f>I8</f>
        <v>171112</v>
      </c>
      <c r="J7" s="167">
        <f>J8</f>
        <v>160739.23000000001</v>
      </c>
    </row>
    <row r="8" spans="2:15" x14ac:dyDescent="0.25">
      <c r="B8" s="161"/>
      <c r="C8" s="168">
        <v>20</v>
      </c>
      <c r="D8" s="175" t="s">
        <v>705</v>
      </c>
      <c r="E8" s="170">
        <v>130253</v>
      </c>
      <c r="F8" s="170">
        <v>122034.808</v>
      </c>
      <c r="G8" s="170">
        <v>140529</v>
      </c>
      <c r="H8" s="170">
        <v>135728.50700000001</v>
      </c>
      <c r="I8" s="170">
        <v>171112</v>
      </c>
      <c r="J8" s="170">
        <v>160739.23000000001</v>
      </c>
    </row>
    <row r="9" spans="2:15" x14ac:dyDescent="0.25">
      <c r="B9" s="395" t="s">
        <v>666</v>
      </c>
      <c r="C9" s="396"/>
      <c r="D9" s="148"/>
      <c r="E9" s="162"/>
      <c r="F9" s="162"/>
      <c r="G9" s="162"/>
      <c r="H9" s="162"/>
      <c r="I9" s="162"/>
      <c r="J9" s="162"/>
    </row>
    <row r="10" spans="2:15" x14ac:dyDescent="0.25">
      <c r="B10" s="386">
        <v>40</v>
      </c>
      <c r="C10" s="387"/>
      <c r="D10" s="151" t="s">
        <v>667</v>
      </c>
      <c r="E10" s="171">
        <f t="shared" ref="E10:I10" si="1">SUM(E11:E13)</f>
        <v>110914</v>
      </c>
      <c r="F10" s="171">
        <f t="shared" si="1"/>
        <v>106290.713</v>
      </c>
      <c r="G10" s="171">
        <f t="shared" si="1"/>
        <v>113540</v>
      </c>
      <c r="H10" s="171">
        <f t="shared" si="1"/>
        <v>112459.455</v>
      </c>
      <c r="I10" s="171">
        <f t="shared" si="1"/>
        <v>145190</v>
      </c>
      <c r="J10" s="171">
        <f>SUM(J11:J13)</f>
        <v>138982.204</v>
      </c>
    </row>
    <row r="11" spans="2:15" x14ac:dyDescent="0.25">
      <c r="B11" s="143"/>
      <c r="C11" s="144">
        <v>401</v>
      </c>
      <c r="D11" s="145" t="s">
        <v>668</v>
      </c>
      <c r="E11" s="147">
        <v>78388</v>
      </c>
      <c r="F11" s="147">
        <v>75723.176000000007</v>
      </c>
      <c r="G11" s="147">
        <v>80955</v>
      </c>
      <c r="H11" s="147">
        <v>80161.712</v>
      </c>
      <c r="I11" s="147">
        <v>103315</v>
      </c>
      <c r="J11" s="147">
        <v>99254.918999999994</v>
      </c>
    </row>
    <row r="12" spans="2:15" x14ac:dyDescent="0.25">
      <c r="B12" s="143"/>
      <c r="C12" s="144">
        <v>402</v>
      </c>
      <c r="D12" s="153" t="s">
        <v>87</v>
      </c>
      <c r="E12" s="147">
        <v>30458</v>
      </c>
      <c r="F12" s="147">
        <v>29397.537</v>
      </c>
      <c r="G12" s="147">
        <v>31415</v>
      </c>
      <c r="H12" s="147">
        <v>31127.742999999999</v>
      </c>
      <c r="I12" s="147">
        <v>40625</v>
      </c>
      <c r="J12" s="147">
        <v>38556.976000000002</v>
      </c>
    </row>
    <row r="13" spans="2:15" x14ac:dyDescent="0.25">
      <c r="B13" s="143"/>
      <c r="C13" s="144">
        <v>404</v>
      </c>
      <c r="D13" s="153" t="s">
        <v>88</v>
      </c>
      <c r="E13" s="147">
        <v>2068</v>
      </c>
      <c r="F13" s="147">
        <v>1170</v>
      </c>
      <c r="G13" s="147">
        <v>1170</v>
      </c>
      <c r="H13" s="147">
        <v>1170</v>
      </c>
      <c r="I13" s="147">
        <v>1250</v>
      </c>
      <c r="J13" s="147">
        <v>1170.309</v>
      </c>
    </row>
    <row r="14" spans="2:15" x14ac:dyDescent="0.25">
      <c r="B14" s="386">
        <v>42</v>
      </c>
      <c r="C14" s="387"/>
      <c r="D14" s="151" t="s">
        <v>670</v>
      </c>
      <c r="E14" s="171">
        <f t="shared" ref="E14:I14" si="2">SUM(E15:E20)</f>
        <v>17239</v>
      </c>
      <c r="F14" s="171">
        <f t="shared" si="2"/>
        <v>14760.561</v>
      </c>
      <c r="G14" s="171">
        <f t="shared" si="2"/>
        <v>22371</v>
      </c>
      <c r="H14" s="171">
        <f t="shared" si="2"/>
        <v>19610.394</v>
      </c>
      <c r="I14" s="171">
        <f t="shared" si="2"/>
        <v>22691</v>
      </c>
      <c r="J14" s="171">
        <f>SUM(J15:J20)</f>
        <v>20460.322</v>
      </c>
    </row>
    <row r="15" spans="2:15" x14ac:dyDescent="0.25">
      <c r="B15" s="143"/>
      <c r="C15" s="144">
        <v>420</v>
      </c>
      <c r="D15" s="145" t="s">
        <v>671</v>
      </c>
      <c r="E15" s="147">
        <v>870</v>
      </c>
      <c r="F15" s="147">
        <v>611.60299999999995</v>
      </c>
      <c r="G15" s="147">
        <v>1109</v>
      </c>
      <c r="H15" s="147">
        <v>974.88199999999995</v>
      </c>
      <c r="I15" s="147">
        <v>1459</v>
      </c>
      <c r="J15" s="147">
        <v>1377.98</v>
      </c>
    </row>
    <row r="16" spans="2:15" ht="22.5" x14ac:dyDescent="0.25">
      <c r="B16" s="143"/>
      <c r="C16" s="144">
        <v>421</v>
      </c>
      <c r="D16" s="153" t="s">
        <v>672</v>
      </c>
      <c r="E16" s="147">
        <v>5850</v>
      </c>
      <c r="F16" s="147">
        <v>5589.7449999999999</v>
      </c>
      <c r="G16" s="147">
        <v>8600</v>
      </c>
      <c r="H16" s="147">
        <v>8190.9189999999999</v>
      </c>
      <c r="I16" s="147">
        <v>8350</v>
      </c>
      <c r="J16" s="147">
        <v>7129.1760000000004</v>
      </c>
    </row>
    <row r="17" spans="2:10" x14ac:dyDescent="0.25">
      <c r="B17" s="143"/>
      <c r="C17" s="144">
        <v>423</v>
      </c>
      <c r="D17" s="145" t="s">
        <v>673</v>
      </c>
      <c r="E17" s="147">
        <v>1210</v>
      </c>
      <c r="F17" s="147">
        <v>1109.826</v>
      </c>
      <c r="G17" s="147">
        <v>2250</v>
      </c>
      <c r="H17" s="147">
        <v>1575.37</v>
      </c>
      <c r="I17" s="147">
        <v>2250</v>
      </c>
      <c r="J17" s="147">
        <v>2045.116</v>
      </c>
    </row>
    <row r="18" spans="2:10" x14ac:dyDescent="0.25">
      <c r="B18" s="143"/>
      <c r="C18" s="144">
        <v>424</v>
      </c>
      <c r="D18" s="145" t="s">
        <v>674</v>
      </c>
      <c r="E18" s="147">
        <v>939</v>
      </c>
      <c r="F18" s="147">
        <v>732.65700000000004</v>
      </c>
      <c r="G18" s="147">
        <v>1232</v>
      </c>
      <c r="H18" s="147">
        <v>847.85299999999995</v>
      </c>
      <c r="I18" s="147">
        <v>982</v>
      </c>
      <c r="J18" s="147">
        <v>796.97799999999995</v>
      </c>
    </row>
    <row r="19" spans="2:10" x14ac:dyDescent="0.25">
      <c r="B19" s="143"/>
      <c r="C19" s="144">
        <v>425</v>
      </c>
      <c r="D19" s="145" t="s">
        <v>675</v>
      </c>
      <c r="E19" s="147">
        <v>7280</v>
      </c>
      <c r="F19" s="147">
        <v>6107.3990000000003</v>
      </c>
      <c r="G19" s="147">
        <v>8530</v>
      </c>
      <c r="H19" s="147">
        <v>7492.6109999999999</v>
      </c>
      <c r="I19" s="147">
        <v>8350</v>
      </c>
      <c r="J19" s="147">
        <v>7935.7439999999997</v>
      </c>
    </row>
    <row r="20" spans="2:10" x14ac:dyDescent="0.25">
      <c r="B20" s="143"/>
      <c r="C20" s="144">
        <v>426</v>
      </c>
      <c r="D20" s="145" t="s">
        <v>676</v>
      </c>
      <c r="E20" s="147">
        <v>1090</v>
      </c>
      <c r="F20" s="147">
        <v>609.33100000000002</v>
      </c>
      <c r="G20" s="147">
        <v>650</v>
      </c>
      <c r="H20" s="147">
        <v>528.75900000000001</v>
      </c>
      <c r="I20" s="147">
        <v>1300</v>
      </c>
      <c r="J20" s="147">
        <v>1175.328</v>
      </c>
    </row>
    <row r="21" spans="2:10" x14ac:dyDescent="0.25">
      <c r="B21" s="386">
        <v>46</v>
      </c>
      <c r="C21" s="387"/>
      <c r="D21" s="151" t="s">
        <v>677</v>
      </c>
      <c r="E21" s="171">
        <f t="shared" ref="E21:I21" si="3">SUM(E22:E23)</f>
        <v>1050</v>
      </c>
      <c r="F21" s="171">
        <f t="shared" si="3"/>
        <v>220.72</v>
      </c>
      <c r="G21" s="171">
        <f t="shared" si="3"/>
        <v>3401</v>
      </c>
      <c r="H21" s="171">
        <f t="shared" si="3"/>
        <v>2915.6549999999997</v>
      </c>
      <c r="I21" s="171">
        <f t="shared" si="3"/>
        <v>1225</v>
      </c>
      <c r="J21" s="171">
        <f>SUM(J22:J23)</f>
        <v>643.45399999999995</v>
      </c>
    </row>
    <row r="22" spans="2:10" x14ac:dyDescent="0.25">
      <c r="B22" s="143"/>
      <c r="C22" s="144">
        <v>464</v>
      </c>
      <c r="D22" s="145" t="s">
        <v>678</v>
      </c>
      <c r="E22" s="147">
        <v>1050</v>
      </c>
      <c r="F22" s="147">
        <v>220.72</v>
      </c>
      <c r="G22" s="147">
        <v>3392</v>
      </c>
      <c r="H22" s="147">
        <v>2906.6089999999999</v>
      </c>
      <c r="I22" s="147">
        <v>1225</v>
      </c>
      <c r="J22" s="147">
        <v>643.45399999999995</v>
      </c>
    </row>
    <row r="23" spans="2:10" x14ac:dyDescent="0.25">
      <c r="B23" s="143"/>
      <c r="C23" s="144">
        <v>465</v>
      </c>
      <c r="D23" s="145" t="s">
        <v>706</v>
      </c>
      <c r="E23" s="147">
        <v>0</v>
      </c>
      <c r="F23" s="147">
        <v>0</v>
      </c>
      <c r="G23" s="147">
        <v>9</v>
      </c>
      <c r="H23" s="147">
        <v>9.0459999999999994</v>
      </c>
      <c r="I23" s="147">
        <v>0</v>
      </c>
      <c r="J23" s="147">
        <v>0</v>
      </c>
    </row>
    <row r="24" spans="2:10" x14ac:dyDescent="0.25">
      <c r="B24" s="386">
        <v>48</v>
      </c>
      <c r="C24" s="387"/>
      <c r="D24" s="151" t="s">
        <v>679</v>
      </c>
      <c r="E24" s="171">
        <f>E25+E27+E26</f>
        <v>1050</v>
      </c>
      <c r="F24" s="171">
        <f>F25+F27+F26</f>
        <v>762.81400000000008</v>
      </c>
      <c r="G24" s="171">
        <f>G25+G27+G26</f>
        <v>1217</v>
      </c>
      <c r="H24" s="171">
        <f>H25+H27+H26</f>
        <v>743.00300000000004</v>
      </c>
      <c r="I24" s="171">
        <f t="shared" ref="I24:J24" si="4">I25+I27+I26</f>
        <v>2006</v>
      </c>
      <c r="J24" s="171">
        <f t="shared" si="4"/>
        <v>653.25</v>
      </c>
    </row>
    <row r="25" spans="2:10" x14ac:dyDescent="0.25">
      <c r="B25" s="143"/>
      <c r="C25" s="144">
        <v>480</v>
      </c>
      <c r="D25" s="145" t="s">
        <v>96</v>
      </c>
      <c r="E25" s="147">
        <v>600</v>
      </c>
      <c r="F25" s="147">
        <v>493.18400000000003</v>
      </c>
      <c r="G25" s="147">
        <v>835</v>
      </c>
      <c r="H25" s="147">
        <v>721.75300000000004</v>
      </c>
      <c r="I25" s="147">
        <v>795</v>
      </c>
      <c r="J25" s="147">
        <v>599.35500000000002</v>
      </c>
    </row>
    <row r="26" spans="2:10" x14ac:dyDescent="0.25">
      <c r="B26" s="143"/>
      <c r="C26" s="144">
        <v>483</v>
      </c>
      <c r="D26" s="145" t="s">
        <v>99</v>
      </c>
      <c r="E26" s="147">
        <v>250</v>
      </c>
      <c r="F26" s="147">
        <v>236</v>
      </c>
      <c r="G26" s="147">
        <v>22</v>
      </c>
      <c r="H26" s="147">
        <v>21.25</v>
      </c>
      <c r="I26" s="147">
        <v>0</v>
      </c>
      <c r="J26" s="147">
        <v>0</v>
      </c>
    </row>
    <row r="27" spans="2:10" ht="15.75" thickBot="1" x14ac:dyDescent="0.3">
      <c r="B27" s="163"/>
      <c r="C27" s="155">
        <v>483</v>
      </c>
      <c r="D27" s="174" t="s">
        <v>101</v>
      </c>
      <c r="E27" s="158">
        <v>200</v>
      </c>
      <c r="F27" s="158">
        <v>33.630000000000003</v>
      </c>
      <c r="G27" s="158">
        <v>360</v>
      </c>
      <c r="H27" s="158">
        <v>0</v>
      </c>
      <c r="I27" s="158">
        <v>1211</v>
      </c>
      <c r="J27" s="158">
        <v>53.895000000000003</v>
      </c>
    </row>
    <row r="28" spans="2:10" x14ac:dyDescent="0.25">
      <c r="D28" s="159"/>
      <c r="E28" s="124">
        <f>E24+E21+E14+E10</f>
        <v>130253</v>
      </c>
      <c r="F28" s="124">
        <f>F24+F21+F14+F10</f>
        <v>122034.808</v>
      </c>
      <c r="G28" s="124">
        <f>G24+G21+G14+G10</f>
        <v>140529</v>
      </c>
      <c r="H28" s="124">
        <f>H24+H21+H14+H10</f>
        <v>135728.50700000001</v>
      </c>
      <c r="I28" s="124">
        <f t="shared" ref="I28:J28" si="5">I24+I21+I14+I10</f>
        <v>171112</v>
      </c>
      <c r="J28" s="124">
        <f t="shared" si="5"/>
        <v>160739.23000000001</v>
      </c>
    </row>
    <row r="29" spans="2:10" x14ac:dyDescent="0.25">
      <c r="D29" s="159"/>
      <c r="E29" s="134">
        <f>E28-E6</f>
        <v>0</v>
      </c>
      <c r="F29" s="134">
        <f>F28-F6</f>
        <v>0</v>
      </c>
      <c r="G29" s="134">
        <f>G28-G6</f>
        <v>0</v>
      </c>
      <c r="H29" s="134">
        <f>H28-H6</f>
        <v>0</v>
      </c>
      <c r="I29" s="134">
        <f t="shared" ref="I29:J29" si="6">I28-I6</f>
        <v>0</v>
      </c>
      <c r="J29" s="134">
        <f t="shared" si="6"/>
        <v>0</v>
      </c>
    </row>
  </sheetData>
  <mergeCells count="8">
    <mergeCell ref="B21:C21"/>
    <mergeCell ref="B24:C24"/>
    <mergeCell ref="B4:H4"/>
    <mergeCell ref="B5:D5"/>
    <mergeCell ref="B6:D6"/>
    <mergeCell ref="B9:C9"/>
    <mergeCell ref="B10:C10"/>
    <mergeCell ref="B14:C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8"/>
  <sheetViews>
    <sheetView zoomScale="90" zoomScaleNormal="90" workbookViewId="0">
      <selection activeCell="N12" sqref="N12"/>
    </sheetView>
  </sheetViews>
  <sheetFormatPr defaultRowHeight="15" x14ac:dyDescent="0.25"/>
  <cols>
    <col min="1" max="1" width="1.140625" customWidth="1"/>
    <col min="2" max="3" width="4.85546875" customWidth="1"/>
    <col min="4" max="4" width="67" bestFit="1" customWidth="1"/>
    <col min="5" max="10" width="13" customWidth="1"/>
  </cols>
  <sheetData>
    <row r="1" spans="2:15" x14ac:dyDescent="0.25">
      <c r="O1">
        <v>1000</v>
      </c>
    </row>
    <row r="2" spans="2:15" x14ac:dyDescent="0.25">
      <c r="B2" s="413" t="s">
        <v>312</v>
      </c>
      <c r="C2" s="413"/>
      <c r="D2" s="413"/>
      <c r="E2" s="411" t="s">
        <v>1165</v>
      </c>
      <c r="F2" s="411"/>
      <c r="G2" s="411" t="s">
        <v>1166</v>
      </c>
      <c r="H2" s="411"/>
      <c r="I2" s="411" t="s">
        <v>1167</v>
      </c>
      <c r="J2" s="411"/>
    </row>
    <row r="3" spans="2:15" x14ac:dyDescent="0.25">
      <c r="B3" s="413"/>
      <c r="C3" s="413"/>
      <c r="D3" s="413"/>
      <c r="E3" t="s">
        <v>173</v>
      </c>
      <c r="F3" t="s">
        <v>174</v>
      </c>
      <c r="G3" t="s">
        <v>173</v>
      </c>
      <c r="H3" t="s">
        <v>174</v>
      </c>
      <c r="I3" t="s">
        <v>173</v>
      </c>
      <c r="J3" t="s">
        <v>174</v>
      </c>
    </row>
    <row r="4" spans="2:15" x14ac:dyDescent="0.25">
      <c r="B4" s="412" t="s">
        <v>1168</v>
      </c>
      <c r="C4" s="412"/>
      <c r="D4" s="412"/>
      <c r="E4" s="343">
        <f>E5+E7+E9+E11+E13+E15</f>
        <v>110348</v>
      </c>
      <c r="F4" s="343">
        <f t="shared" ref="F4:J4" si="0">F5+F7+F9+F11+F13+F15</f>
        <v>96014.213000000003</v>
      </c>
      <c r="G4" s="343">
        <f t="shared" si="0"/>
        <v>123212</v>
      </c>
      <c r="H4" s="343">
        <f t="shared" si="0"/>
        <v>98589.817999999999</v>
      </c>
      <c r="I4" s="343">
        <f t="shared" si="0"/>
        <v>168275</v>
      </c>
      <c r="J4" s="343">
        <f t="shared" si="0"/>
        <v>146837.39000000001</v>
      </c>
    </row>
    <row r="5" spans="2:15" x14ac:dyDescent="0.25">
      <c r="B5" s="411">
        <v>2</v>
      </c>
      <c r="C5" s="411"/>
      <c r="D5" t="s">
        <v>312</v>
      </c>
      <c r="E5" s="341">
        <f t="shared" ref="E5:I5" si="1">E6</f>
        <v>75671</v>
      </c>
      <c r="F5" s="341">
        <f t="shared" si="1"/>
        <v>63749.821000000004</v>
      </c>
      <c r="G5" s="341">
        <f t="shared" si="1"/>
        <v>90931</v>
      </c>
      <c r="H5" s="341">
        <f t="shared" si="1"/>
        <v>69682.853000000003</v>
      </c>
      <c r="I5" s="341">
        <f t="shared" si="1"/>
        <v>99365</v>
      </c>
      <c r="J5" s="341">
        <f>J6</f>
        <v>88623.308999999994</v>
      </c>
    </row>
    <row r="6" spans="2:15" x14ac:dyDescent="0.25">
      <c r="C6">
        <v>20</v>
      </c>
      <c r="D6" t="s">
        <v>312</v>
      </c>
      <c r="E6" s="341">
        <v>75671</v>
      </c>
      <c r="F6" s="341">
        <v>63749.821000000004</v>
      </c>
      <c r="G6" s="341">
        <v>90931</v>
      </c>
      <c r="H6" s="341">
        <v>69682.853000000003</v>
      </c>
      <c r="I6" s="341">
        <v>99365</v>
      </c>
      <c r="J6" s="341">
        <v>88623.308999999994</v>
      </c>
    </row>
    <row r="7" spans="2:15" x14ac:dyDescent="0.25">
      <c r="B7" s="411">
        <v>3</v>
      </c>
      <c r="C7" s="411"/>
      <c r="D7" t="s">
        <v>820</v>
      </c>
      <c r="E7" s="341">
        <f t="shared" ref="E7:I7" si="2">E8</f>
        <v>8927</v>
      </c>
      <c r="F7" s="341">
        <f t="shared" si="2"/>
        <v>7486.4530000000004</v>
      </c>
      <c r="G7" s="341">
        <f t="shared" si="2"/>
        <v>7526</v>
      </c>
      <c r="H7" s="341">
        <f t="shared" si="2"/>
        <v>6722.5230000000001</v>
      </c>
      <c r="I7" s="341">
        <f t="shared" si="2"/>
        <v>17377</v>
      </c>
      <c r="J7" s="341">
        <f>J8</f>
        <v>15122.472</v>
      </c>
    </row>
    <row r="8" spans="2:15" x14ac:dyDescent="0.25">
      <c r="C8">
        <v>30</v>
      </c>
      <c r="D8" t="s">
        <v>820</v>
      </c>
      <c r="E8" s="341">
        <v>8927</v>
      </c>
      <c r="F8" s="341">
        <v>7486.4530000000004</v>
      </c>
      <c r="G8" s="341">
        <v>7526</v>
      </c>
      <c r="H8" s="341">
        <v>6722.5230000000001</v>
      </c>
      <c r="I8" s="341">
        <v>17377</v>
      </c>
      <c r="J8" s="341">
        <v>15122.472</v>
      </c>
    </row>
    <row r="9" spans="2:15" x14ac:dyDescent="0.25">
      <c r="B9" s="411">
        <v>5</v>
      </c>
      <c r="C9" s="411"/>
      <c r="D9" t="s">
        <v>1105</v>
      </c>
      <c r="E9" s="341">
        <f t="shared" ref="E9:I9" si="3">E10</f>
        <v>25550</v>
      </c>
      <c r="F9" s="341">
        <f t="shared" si="3"/>
        <v>24615.379000000001</v>
      </c>
      <c r="G9" s="341">
        <f t="shared" si="3"/>
        <v>22534</v>
      </c>
      <c r="H9" s="341">
        <f t="shared" si="3"/>
        <v>21454.532999999999</v>
      </c>
      <c r="I9" s="341">
        <f t="shared" si="3"/>
        <v>33300</v>
      </c>
      <c r="J9" s="341">
        <f>J10</f>
        <v>31372.572</v>
      </c>
    </row>
    <row r="10" spans="2:15" x14ac:dyDescent="0.25">
      <c r="C10">
        <v>50</v>
      </c>
      <c r="D10" t="s">
        <v>1105</v>
      </c>
      <c r="E10" s="341">
        <v>25550</v>
      </c>
      <c r="F10" s="341">
        <v>24615.379000000001</v>
      </c>
      <c r="G10" s="341">
        <v>22534</v>
      </c>
      <c r="H10" s="341">
        <v>21454.532999999999</v>
      </c>
      <c r="I10" s="341">
        <v>33300</v>
      </c>
      <c r="J10" s="341">
        <v>31372.572</v>
      </c>
    </row>
    <row r="11" spans="2:15" x14ac:dyDescent="0.25">
      <c r="B11" s="411">
        <v>6</v>
      </c>
      <c r="C11" s="411"/>
      <c r="D11" t="s">
        <v>1106</v>
      </c>
      <c r="E11" s="341">
        <f t="shared" ref="E11:I11" si="4">E12</f>
        <v>200</v>
      </c>
      <c r="F11" s="341">
        <f t="shared" si="4"/>
        <v>162.56</v>
      </c>
      <c r="G11" s="341">
        <f t="shared" si="4"/>
        <v>1900</v>
      </c>
      <c r="H11" s="341">
        <f t="shared" si="4"/>
        <v>729.90899999999999</v>
      </c>
      <c r="I11" s="341">
        <f t="shared" si="4"/>
        <v>4082</v>
      </c>
      <c r="J11" s="341">
        <f>J12</f>
        <v>221.1</v>
      </c>
    </row>
    <row r="12" spans="2:15" x14ac:dyDescent="0.25">
      <c r="C12">
        <v>60</v>
      </c>
      <c r="D12" t="s">
        <v>1106</v>
      </c>
      <c r="E12" s="341">
        <v>200</v>
      </c>
      <c r="F12" s="341">
        <v>162.56</v>
      </c>
      <c r="G12" s="341">
        <v>1900</v>
      </c>
      <c r="H12" s="341">
        <v>729.90899999999999</v>
      </c>
      <c r="I12" s="341">
        <v>4082</v>
      </c>
      <c r="J12" s="341">
        <v>221.1</v>
      </c>
    </row>
    <row r="13" spans="2:15" x14ac:dyDescent="0.25">
      <c r="B13" s="411" t="s">
        <v>267</v>
      </c>
      <c r="C13" s="411"/>
      <c r="D13" t="s">
        <v>268</v>
      </c>
      <c r="E13" s="341">
        <f t="shared" ref="E13:I13" si="5">E14</f>
        <v>0</v>
      </c>
      <c r="F13" s="341">
        <f t="shared" si="5"/>
        <v>0</v>
      </c>
      <c r="G13" s="341">
        <f t="shared" si="5"/>
        <v>0</v>
      </c>
      <c r="H13" s="341">
        <f t="shared" si="5"/>
        <v>0</v>
      </c>
      <c r="I13" s="341">
        <f t="shared" si="5"/>
        <v>248</v>
      </c>
      <c r="J13" s="341">
        <f>J14</f>
        <v>0</v>
      </c>
    </row>
    <row r="14" spans="2:15" x14ac:dyDescent="0.25">
      <c r="C14" t="s">
        <v>271</v>
      </c>
      <c r="D14" t="s">
        <v>268</v>
      </c>
      <c r="E14" s="341">
        <v>0</v>
      </c>
      <c r="F14" s="341">
        <v>0</v>
      </c>
      <c r="G14" s="341">
        <v>0</v>
      </c>
      <c r="H14" s="341">
        <v>0</v>
      </c>
      <c r="I14" s="341">
        <v>248</v>
      </c>
      <c r="J14" s="341">
        <v>0</v>
      </c>
    </row>
    <row r="15" spans="2:15" x14ac:dyDescent="0.25">
      <c r="B15" s="411" t="s">
        <v>272</v>
      </c>
      <c r="C15" s="411"/>
      <c r="D15" t="s">
        <v>273</v>
      </c>
      <c r="E15" s="341">
        <f t="shared" ref="E15:I15" si="6">E16</f>
        <v>0</v>
      </c>
      <c r="F15" s="341">
        <f t="shared" si="6"/>
        <v>0</v>
      </c>
      <c r="G15" s="341">
        <f t="shared" si="6"/>
        <v>321</v>
      </c>
      <c r="H15" s="341">
        <f t="shared" si="6"/>
        <v>0</v>
      </c>
      <c r="I15" s="341">
        <f t="shared" si="6"/>
        <v>13903</v>
      </c>
      <c r="J15" s="341">
        <f>J16</f>
        <v>11497.937</v>
      </c>
    </row>
    <row r="16" spans="2:15" x14ac:dyDescent="0.25">
      <c r="C16" t="s">
        <v>274</v>
      </c>
      <c r="D16" t="s">
        <v>313</v>
      </c>
      <c r="E16" s="341">
        <v>0</v>
      </c>
      <c r="F16" s="341">
        <v>0</v>
      </c>
      <c r="G16" s="341">
        <v>321</v>
      </c>
      <c r="H16" s="341">
        <v>0</v>
      </c>
      <c r="I16" s="341">
        <v>13903</v>
      </c>
      <c r="J16" s="341">
        <v>11497.937</v>
      </c>
    </row>
    <row r="17" spans="2:10" x14ac:dyDescent="0.25">
      <c r="B17" s="411" t="s">
        <v>666</v>
      </c>
      <c r="C17" s="411"/>
      <c r="G17" s="341"/>
      <c r="H17" s="341"/>
      <c r="I17" s="341"/>
      <c r="J17" s="341"/>
    </row>
    <row r="18" spans="2:10" x14ac:dyDescent="0.25">
      <c r="B18">
        <v>40</v>
      </c>
      <c r="D18" t="s">
        <v>498</v>
      </c>
      <c r="E18" s="341">
        <f t="shared" ref="E18:I18" si="7">SUM(E19:E21)</f>
        <v>53760</v>
      </c>
      <c r="F18" s="341">
        <f t="shared" si="7"/>
        <v>51635.048999999999</v>
      </c>
      <c r="G18" s="341">
        <f t="shared" si="7"/>
        <v>57086</v>
      </c>
      <c r="H18" s="341">
        <f t="shared" si="7"/>
        <v>56539.446999999993</v>
      </c>
      <c r="I18" s="341">
        <f t="shared" si="7"/>
        <v>73089</v>
      </c>
      <c r="J18" s="341">
        <f>SUM(J19:J21)</f>
        <v>69044.72</v>
      </c>
    </row>
    <row r="19" spans="2:10" x14ac:dyDescent="0.25">
      <c r="C19">
        <v>401</v>
      </c>
      <c r="D19" t="s">
        <v>1107</v>
      </c>
      <c r="E19" s="341">
        <v>39575</v>
      </c>
      <c r="F19" s="341">
        <v>38119.843000000001</v>
      </c>
      <c r="G19" s="341">
        <v>41560</v>
      </c>
      <c r="H19" s="341">
        <v>41229.682999999997</v>
      </c>
      <c r="I19" s="341">
        <v>54129</v>
      </c>
      <c r="J19" s="341">
        <v>51106.302000000003</v>
      </c>
    </row>
    <row r="20" spans="2:10" x14ac:dyDescent="0.25">
      <c r="C20">
        <v>402</v>
      </c>
      <c r="D20" t="s">
        <v>87</v>
      </c>
      <c r="E20" s="341">
        <v>13225</v>
      </c>
      <c r="F20" s="341">
        <v>12696.206</v>
      </c>
      <c r="G20" s="341">
        <v>14564</v>
      </c>
      <c r="H20" s="341">
        <v>14357.651</v>
      </c>
      <c r="I20" s="341">
        <v>17840</v>
      </c>
      <c r="J20" s="341">
        <v>16876.97</v>
      </c>
    </row>
    <row r="21" spans="2:10" x14ac:dyDescent="0.25">
      <c r="C21">
        <v>404</v>
      </c>
      <c r="D21" t="s">
        <v>88</v>
      </c>
      <c r="E21" s="341">
        <v>960</v>
      </c>
      <c r="F21" s="341">
        <v>819</v>
      </c>
      <c r="G21" s="341">
        <v>962</v>
      </c>
      <c r="H21" s="341">
        <v>952.11300000000006</v>
      </c>
      <c r="I21" s="341">
        <v>1120</v>
      </c>
      <c r="J21" s="341">
        <v>1061.4480000000001</v>
      </c>
    </row>
    <row r="22" spans="2:10" x14ac:dyDescent="0.25">
      <c r="B22">
        <v>42</v>
      </c>
      <c r="D22" t="s">
        <v>497</v>
      </c>
      <c r="E22" s="341">
        <f t="shared" ref="E22:I22" si="8">SUM(E23:E28)</f>
        <v>46008</v>
      </c>
      <c r="F22" s="341">
        <f t="shared" si="8"/>
        <v>36509.951000000001</v>
      </c>
      <c r="G22" s="341">
        <f t="shared" si="8"/>
        <v>49802</v>
      </c>
      <c r="H22" s="341">
        <f t="shared" si="8"/>
        <v>38738.088000000003</v>
      </c>
      <c r="I22" s="341">
        <f t="shared" si="8"/>
        <v>80054.399999999994</v>
      </c>
      <c r="J22" s="341">
        <f>SUM(J23:J28)</f>
        <v>64320.909999999989</v>
      </c>
    </row>
    <row r="23" spans="2:10" x14ac:dyDescent="0.25">
      <c r="C23">
        <v>420</v>
      </c>
      <c r="D23" t="s">
        <v>1108</v>
      </c>
      <c r="E23" s="341">
        <v>5600</v>
      </c>
      <c r="F23" s="341">
        <v>4157.0460000000003</v>
      </c>
      <c r="G23" s="341">
        <v>16134</v>
      </c>
      <c r="H23" s="341">
        <v>13739.843999999999</v>
      </c>
      <c r="I23" s="341">
        <v>27316</v>
      </c>
      <c r="J23" s="341">
        <v>23346.666000000001</v>
      </c>
    </row>
    <row r="24" spans="2:10" x14ac:dyDescent="0.25">
      <c r="C24">
        <v>421</v>
      </c>
      <c r="D24" t="s">
        <v>1109</v>
      </c>
      <c r="E24" s="341">
        <v>2400</v>
      </c>
      <c r="F24" s="341">
        <v>1539.9639999999999</v>
      </c>
      <c r="G24" s="341">
        <v>2500</v>
      </c>
      <c r="H24" s="341">
        <v>2233.6669999999999</v>
      </c>
      <c r="I24" s="341">
        <v>3204</v>
      </c>
      <c r="J24" s="341">
        <v>2555.306</v>
      </c>
    </row>
    <row r="25" spans="2:10" x14ac:dyDescent="0.25">
      <c r="C25">
        <v>423</v>
      </c>
      <c r="D25" t="s">
        <v>673</v>
      </c>
      <c r="E25" s="341">
        <v>200</v>
      </c>
      <c r="F25" s="341">
        <v>70.694999999999993</v>
      </c>
      <c r="G25" s="341">
        <v>100</v>
      </c>
      <c r="H25" s="341">
        <v>95.073999999999998</v>
      </c>
      <c r="I25" s="341">
        <v>319</v>
      </c>
      <c r="J25" s="341">
        <v>137.065</v>
      </c>
    </row>
    <row r="26" spans="2:10" x14ac:dyDescent="0.25">
      <c r="C26">
        <v>424</v>
      </c>
      <c r="D26" t="s">
        <v>1110</v>
      </c>
      <c r="E26" s="341">
        <v>1400</v>
      </c>
      <c r="F26" s="341">
        <v>1255.1289999999999</v>
      </c>
      <c r="G26" s="341">
        <v>837</v>
      </c>
      <c r="H26" s="341">
        <v>524.88199999999995</v>
      </c>
      <c r="I26" s="341">
        <v>1520</v>
      </c>
      <c r="J26" s="341">
        <v>1474.867</v>
      </c>
    </row>
    <row r="27" spans="2:10" x14ac:dyDescent="0.25">
      <c r="C27">
        <v>425</v>
      </c>
      <c r="D27" t="s">
        <v>675</v>
      </c>
      <c r="E27" s="341">
        <v>32458</v>
      </c>
      <c r="F27" s="341">
        <v>26235.707999999999</v>
      </c>
      <c r="G27" s="341">
        <v>25242</v>
      </c>
      <c r="H27" s="341">
        <v>18826.47</v>
      </c>
      <c r="I27" s="341">
        <v>41729.4</v>
      </c>
      <c r="J27" s="341">
        <v>33426.506999999998</v>
      </c>
    </row>
    <row r="28" spans="2:10" x14ac:dyDescent="0.25">
      <c r="C28">
        <v>426</v>
      </c>
      <c r="D28" t="s">
        <v>676</v>
      </c>
      <c r="E28" s="341">
        <v>3950</v>
      </c>
      <c r="F28" s="341">
        <v>3251.4090000000001</v>
      </c>
      <c r="G28" s="341">
        <v>4989</v>
      </c>
      <c r="H28" s="341">
        <v>3318.1509999999998</v>
      </c>
      <c r="I28" s="341">
        <v>5966</v>
      </c>
      <c r="J28" s="341">
        <v>3380.4989999999998</v>
      </c>
    </row>
    <row r="29" spans="2:10" x14ac:dyDescent="0.25">
      <c r="B29">
        <v>46</v>
      </c>
      <c r="D29" t="s">
        <v>496</v>
      </c>
      <c r="E29" s="341">
        <f t="shared" ref="E29:G29" si="9">E30+E31</f>
        <v>1479</v>
      </c>
      <c r="F29" s="341">
        <f t="shared" si="9"/>
        <v>492.76800000000003</v>
      </c>
      <c r="G29" s="341">
        <f t="shared" si="9"/>
        <v>1180</v>
      </c>
      <c r="H29" s="341">
        <f>H30+H31</f>
        <v>978.74199999999996</v>
      </c>
      <c r="I29" s="341">
        <f t="shared" ref="I29:J29" si="10">I30+I31</f>
        <v>12100</v>
      </c>
      <c r="J29" s="341">
        <f t="shared" si="10"/>
        <v>11276.241</v>
      </c>
    </row>
    <row r="30" spans="2:10" x14ac:dyDescent="0.25">
      <c r="C30">
        <v>464</v>
      </c>
      <c r="D30" t="s">
        <v>678</v>
      </c>
      <c r="E30" s="341">
        <v>1117</v>
      </c>
      <c r="F30" s="341">
        <v>130.798</v>
      </c>
      <c r="G30" s="341">
        <v>1180</v>
      </c>
      <c r="H30" s="341">
        <v>978.74199999999996</v>
      </c>
      <c r="I30" s="341">
        <v>12100</v>
      </c>
      <c r="J30" s="341">
        <v>11276.241</v>
      </c>
    </row>
    <row r="31" spans="2:10" x14ac:dyDescent="0.25">
      <c r="C31">
        <v>465</v>
      </c>
      <c r="D31" t="s">
        <v>89</v>
      </c>
      <c r="E31" s="341">
        <v>362</v>
      </c>
      <c r="F31" s="341">
        <v>361.97</v>
      </c>
      <c r="G31" s="341">
        <v>0</v>
      </c>
      <c r="H31" s="341">
        <v>0</v>
      </c>
      <c r="I31" s="341">
        <v>0</v>
      </c>
      <c r="J31" s="341">
        <v>0</v>
      </c>
    </row>
    <row r="32" spans="2:10" x14ac:dyDescent="0.25">
      <c r="B32">
        <v>48</v>
      </c>
      <c r="D32" t="s">
        <v>95</v>
      </c>
      <c r="E32" s="341">
        <f t="shared" ref="E32:I32" si="11">SUM(E33:E36)</f>
        <v>9101</v>
      </c>
      <c r="F32" s="341">
        <f t="shared" si="11"/>
        <v>7376.4449999999997</v>
      </c>
      <c r="G32" s="341">
        <f t="shared" si="11"/>
        <v>15144</v>
      </c>
      <c r="H32" s="341">
        <f t="shared" si="11"/>
        <v>2333.5410000000002</v>
      </c>
      <c r="I32" s="341">
        <f t="shared" si="11"/>
        <v>3031.6</v>
      </c>
      <c r="J32" s="341">
        <f>SUM(J33:J36)</f>
        <v>2195.5190000000002</v>
      </c>
    </row>
    <row r="33" spans="3:10" x14ac:dyDescent="0.25">
      <c r="C33">
        <v>480</v>
      </c>
      <c r="D33" t="s">
        <v>96</v>
      </c>
      <c r="E33" s="341">
        <v>4800</v>
      </c>
      <c r="F33" s="341">
        <v>4745.9449999999997</v>
      </c>
      <c r="G33" s="341">
        <v>1072.3040000000001</v>
      </c>
      <c r="H33" s="341">
        <v>1071.704</v>
      </c>
      <c r="I33" s="341">
        <v>1931.6</v>
      </c>
      <c r="J33" s="341">
        <v>1879.558</v>
      </c>
    </row>
    <row r="34" spans="3:10" x14ac:dyDescent="0.25">
      <c r="C34">
        <v>481</v>
      </c>
      <c r="D34" t="s">
        <v>97</v>
      </c>
      <c r="E34" s="341">
        <v>0</v>
      </c>
      <c r="F34" s="341">
        <v>0</v>
      </c>
      <c r="G34" s="341">
        <v>800</v>
      </c>
      <c r="H34" s="341">
        <v>545.12800000000004</v>
      </c>
      <c r="I34" s="341">
        <v>0</v>
      </c>
      <c r="J34" s="341">
        <v>0</v>
      </c>
    </row>
    <row r="35" spans="3:10" x14ac:dyDescent="0.25">
      <c r="C35">
        <v>483</v>
      </c>
      <c r="D35" t="s">
        <v>99</v>
      </c>
      <c r="E35" s="341">
        <v>551</v>
      </c>
      <c r="F35" s="341">
        <v>466.27199999999999</v>
      </c>
      <c r="G35" s="341">
        <v>71.695999999999998</v>
      </c>
      <c r="H35" s="341">
        <v>71.335999999999999</v>
      </c>
      <c r="I35" s="341">
        <v>0</v>
      </c>
      <c r="J35" s="341">
        <v>0</v>
      </c>
    </row>
    <row r="36" spans="3:10" x14ac:dyDescent="0.25">
      <c r="C36">
        <v>485</v>
      </c>
      <c r="D36" t="s">
        <v>101</v>
      </c>
      <c r="E36" s="341">
        <v>3750</v>
      </c>
      <c r="F36" s="341">
        <v>2164.2280000000001</v>
      </c>
      <c r="G36" s="341">
        <v>13200</v>
      </c>
      <c r="H36" s="341">
        <v>645.37300000000005</v>
      </c>
      <c r="I36" s="341">
        <v>1100</v>
      </c>
      <c r="J36" s="341">
        <v>315.96100000000001</v>
      </c>
    </row>
    <row r="37" spans="3:10" x14ac:dyDescent="0.25">
      <c r="E37" s="343">
        <f>E32+E29+E22+E18</f>
        <v>110348</v>
      </c>
      <c r="F37" s="343">
        <f t="shared" ref="F37:J37" si="12">F32+F29+F22+F18</f>
        <v>96014.213000000003</v>
      </c>
      <c r="G37" s="343">
        <f t="shared" si="12"/>
        <v>123212</v>
      </c>
      <c r="H37" s="343">
        <f t="shared" si="12"/>
        <v>98589.817999999999</v>
      </c>
      <c r="I37" s="343">
        <f t="shared" si="12"/>
        <v>168275</v>
      </c>
      <c r="J37" s="343">
        <f t="shared" si="12"/>
        <v>146837.38999999998</v>
      </c>
    </row>
    <row r="38" spans="3:10" x14ac:dyDescent="0.25">
      <c r="E38" s="343">
        <f>E37-E4</f>
        <v>0</v>
      </c>
      <c r="F38" s="343">
        <f t="shared" ref="F38:J38" si="13">F37-F4</f>
        <v>0</v>
      </c>
      <c r="G38" s="343">
        <f t="shared" si="13"/>
        <v>0</v>
      </c>
      <c r="H38" s="343">
        <f t="shared" si="13"/>
        <v>0</v>
      </c>
      <c r="I38" s="343">
        <f t="shared" si="13"/>
        <v>0</v>
      </c>
      <c r="J38" s="343">
        <f t="shared" si="13"/>
        <v>0</v>
      </c>
    </row>
  </sheetData>
  <mergeCells count="12">
    <mergeCell ref="E2:F2"/>
    <mergeCell ref="G2:H2"/>
    <mergeCell ref="I2:J2"/>
    <mergeCell ref="B4:D4"/>
    <mergeCell ref="B17:C17"/>
    <mergeCell ref="B15:C15"/>
    <mergeCell ref="B2:D3"/>
    <mergeCell ref="B11:C11"/>
    <mergeCell ref="B9:C9"/>
    <mergeCell ref="B7:C7"/>
    <mergeCell ref="B5:C5"/>
    <mergeCell ref="B13:C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topLeftCell="D1" workbookViewId="0">
      <selection activeCell="J1" sqref="E1:J1048576"/>
    </sheetView>
  </sheetViews>
  <sheetFormatPr defaultRowHeight="15" x14ac:dyDescent="0.25"/>
  <cols>
    <col min="1" max="1" width="1.28515625" style="57" customWidth="1"/>
    <col min="2" max="2" width="1.140625" style="57" customWidth="1"/>
    <col min="3" max="3" width="6.28515625" style="57" customWidth="1"/>
    <col min="4" max="4" width="51.85546875" style="57" bestFit="1" customWidth="1"/>
    <col min="5" max="10" width="13.140625" style="57" customWidth="1"/>
    <col min="11" max="16384" width="9.140625" style="57"/>
  </cols>
  <sheetData>
    <row r="1" spans="2:15" x14ac:dyDescent="0.25">
      <c r="O1" s="57">
        <v>1000</v>
      </c>
    </row>
    <row r="3" spans="2:15" ht="15.75" thickBot="1" x14ac:dyDescent="0.3"/>
    <row r="4" spans="2:15" ht="13.9" customHeight="1" x14ac:dyDescent="0.25">
      <c r="B4" s="414" t="s">
        <v>660</v>
      </c>
      <c r="C4" s="415"/>
      <c r="D4" s="415"/>
      <c r="E4" s="415"/>
      <c r="F4" s="415"/>
      <c r="G4" s="415"/>
      <c r="H4" s="415"/>
    </row>
    <row r="5" spans="2:15" ht="22.5" x14ac:dyDescent="0.25">
      <c r="B5" s="390" t="s">
        <v>593</v>
      </c>
      <c r="C5" s="391"/>
      <c r="D5" s="392"/>
      <c r="E5" s="136" t="s">
        <v>171</v>
      </c>
      <c r="F5" s="136" t="s">
        <v>662</v>
      </c>
      <c r="G5" s="136" t="s">
        <v>172</v>
      </c>
      <c r="H5" s="136" t="s">
        <v>663</v>
      </c>
      <c r="I5" s="136"/>
      <c r="J5" s="136"/>
    </row>
    <row r="6" spans="2:15" s="138" customFormat="1" x14ac:dyDescent="0.25">
      <c r="B6" s="393" t="s">
        <v>739</v>
      </c>
      <c r="C6" s="394"/>
      <c r="D6" s="394" t="s">
        <v>924</v>
      </c>
      <c r="E6" s="164">
        <f t="shared" ref="E6:I6" si="0">E7+E12</f>
        <v>355775</v>
      </c>
      <c r="F6" s="164">
        <f t="shared" si="0"/>
        <v>354238.755</v>
      </c>
      <c r="G6" s="164">
        <f t="shared" si="0"/>
        <v>249989</v>
      </c>
      <c r="H6" s="164">
        <f t="shared" si="0"/>
        <v>239117.07899999997</v>
      </c>
      <c r="I6" s="164">
        <f t="shared" si="0"/>
        <v>251230</v>
      </c>
      <c r="J6" s="164">
        <f>J7+J12</f>
        <v>235194.75099999999</v>
      </c>
    </row>
    <row r="7" spans="2:15" ht="13.9" customHeight="1" x14ac:dyDescent="0.25">
      <c r="B7" s="199" t="s">
        <v>683</v>
      </c>
      <c r="C7" s="200"/>
      <c r="D7" s="198"/>
      <c r="E7" s="165">
        <f t="shared" ref="E7:I7" si="1">SUM(E8:E11)</f>
        <v>79860</v>
      </c>
      <c r="F7" s="165">
        <f t="shared" si="1"/>
        <v>78835.716</v>
      </c>
      <c r="G7" s="165">
        <f t="shared" si="1"/>
        <v>107944</v>
      </c>
      <c r="H7" s="165">
        <f t="shared" si="1"/>
        <v>99114.803999999989</v>
      </c>
      <c r="I7" s="165">
        <f t="shared" si="1"/>
        <v>117976</v>
      </c>
      <c r="J7" s="165">
        <f>SUM(J8:J11)</f>
        <v>108313.431</v>
      </c>
    </row>
    <row r="8" spans="2:15" ht="13.9" customHeight="1" x14ac:dyDescent="0.25">
      <c r="B8" s="143"/>
      <c r="C8" s="266">
        <v>10</v>
      </c>
      <c r="D8" s="145" t="s">
        <v>684</v>
      </c>
      <c r="E8" s="147">
        <v>47860</v>
      </c>
      <c r="F8" s="147">
        <v>47069.328000000001</v>
      </c>
      <c r="G8" s="147">
        <v>83344</v>
      </c>
      <c r="H8" s="147">
        <v>75084.394</v>
      </c>
      <c r="I8" s="147">
        <v>88376</v>
      </c>
      <c r="J8" s="147">
        <v>79073.591</v>
      </c>
    </row>
    <row r="9" spans="2:15" ht="13.9" customHeight="1" x14ac:dyDescent="0.25">
      <c r="B9" s="143"/>
      <c r="C9" s="266">
        <v>11</v>
      </c>
      <c r="D9" s="145" t="s">
        <v>925</v>
      </c>
      <c r="E9" s="147">
        <v>0</v>
      </c>
      <c r="F9" s="147">
        <v>0</v>
      </c>
      <c r="G9" s="147">
        <v>15000</v>
      </c>
      <c r="H9" s="147">
        <v>14528</v>
      </c>
      <c r="I9" s="147">
        <v>20000</v>
      </c>
      <c r="J9" s="147">
        <v>19800</v>
      </c>
    </row>
    <row r="10" spans="2:15" x14ac:dyDescent="0.25">
      <c r="B10" s="143"/>
      <c r="C10" s="266">
        <v>12</v>
      </c>
      <c r="D10" s="153" t="s">
        <v>926</v>
      </c>
      <c r="E10" s="147">
        <v>30000</v>
      </c>
      <c r="F10" s="147">
        <v>29798.933000000001</v>
      </c>
      <c r="G10" s="147">
        <v>6000</v>
      </c>
      <c r="H10" s="147">
        <v>5961.8850000000002</v>
      </c>
      <c r="I10" s="147">
        <v>6000</v>
      </c>
      <c r="J10" s="147">
        <v>5901.7449999999999</v>
      </c>
    </row>
    <row r="11" spans="2:15" x14ac:dyDescent="0.25">
      <c r="B11" s="197"/>
      <c r="C11" s="266">
        <v>15</v>
      </c>
      <c r="D11" s="153" t="s">
        <v>927</v>
      </c>
      <c r="E11" s="267">
        <v>2000</v>
      </c>
      <c r="F11" s="267">
        <v>1967.4549999999999</v>
      </c>
      <c r="G11" s="267">
        <v>3600</v>
      </c>
      <c r="H11" s="267">
        <v>3540.5250000000001</v>
      </c>
      <c r="I11" s="267">
        <v>3600</v>
      </c>
      <c r="J11" s="267">
        <v>3538.0949999999998</v>
      </c>
    </row>
    <row r="12" spans="2:15" ht="13.9" customHeight="1" x14ac:dyDescent="0.25">
      <c r="B12" s="199" t="s">
        <v>913</v>
      </c>
      <c r="C12" s="200"/>
      <c r="D12" s="198"/>
      <c r="E12" s="165">
        <f t="shared" ref="E12:I12" si="2">SUM(E13:E14)</f>
        <v>275915</v>
      </c>
      <c r="F12" s="165">
        <f t="shared" si="2"/>
        <v>275403.03899999999</v>
      </c>
      <c r="G12" s="165">
        <f t="shared" si="2"/>
        <v>142045</v>
      </c>
      <c r="H12" s="165">
        <f t="shared" si="2"/>
        <v>140002.27499999999</v>
      </c>
      <c r="I12" s="165">
        <f t="shared" si="2"/>
        <v>133254</v>
      </c>
      <c r="J12" s="165">
        <f>SUM(J13:J14)</f>
        <v>126881.32</v>
      </c>
    </row>
    <row r="13" spans="2:15" x14ac:dyDescent="0.25">
      <c r="B13" s="143"/>
      <c r="C13" s="266" t="s">
        <v>269</v>
      </c>
      <c r="D13" s="153" t="s">
        <v>824</v>
      </c>
      <c r="E13" s="145">
        <v>250</v>
      </c>
      <c r="F13" s="265">
        <v>211.46799999999999</v>
      </c>
      <c r="G13" s="265">
        <v>400</v>
      </c>
      <c r="H13" s="265">
        <v>316.45400000000001</v>
      </c>
      <c r="I13" s="147">
        <v>400</v>
      </c>
      <c r="J13" s="147">
        <v>0</v>
      </c>
    </row>
    <row r="14" spans="2:15" x14ac:dyDescent="0.25">
      <c r="B14" s="179"/>
      <c r="C14" s="268" t="s">
        <v>270</v>
      </c>
      <c r="D14" s="269" t="s">
        <v>928</v>
      </c>
      <c r="E14" s="263">
        <v>275665</v>
      </c>
      <c r="F14" s="263">
        <v>275191.571</v>
      </c>
      <c r="G14" s="263">
        <v>141645</v>
      </c>
      <c r="H14" s="263">
        <v>139685.821</v>
      </c>
      <c r="I14" s="263">
        <v>132854</v>
      </c>
      <c r="J14" s="263">
        <v>126881.32</v>
      </c>
    </row>
    <row r="15" spans="2:15" ht="13.9" customHeight="1" x14ac:dyDescent="0.25">
      <c r="B15" s="395" t="s">
        <v>666</v>
      </c>
      <c r="C15" s="396"/>
      <c r="D15" s="148"/>
      <c r="E15" s="162"/>
      <c r="F15" s="162"/>
      <c r="G15" s="162"/>
      <c r="H15" s="162"/>
      <c r="I15" s="162"/>
      <c r="J15" s="162"/>
    </row>
    <row r="16" spans="2:15" ht="13.9" customHeight="1" x14ac:dyDescent="0.25">
      <c r="B16" s="386">
        <v>40</v>
      </c>
      <c r="C16" s="387"/>
      <c r="D16" s="151" t="s">
        <v>667</v>
      </c>
      <c r="E16" s="201">
        <f t="shared" ref="E16:I16" si="3">SUM(E17:E19)</f>
        <v>293645</v>
      </c>
      <c r="F16" s="201">
        <f t="shared" si="3"/>
        <v>292561.80299999996</v>
      </c>
      <c r="G16" s="201">
        <f t="shared" si="3"/>
        <v>169582</v>
      </c>
      <c r="H16" s="201">
        <f t="shared" si="3"/>
        <v>167413.17300000001</v>
      </c>
      <c r="I16" s="201">
        <f t="shared" si="3"/>
        <v>187270</v>
      </c>
      <c r="J16" s="201">
        <f>SUM(J17:J19)</f>
        <v>179916.30300000001</v>
      </c>
    </row>
    <row r="17" spans="2:10" ht="13.9" customHeight="1" x14ac:dyDescent="0.25">
      <c r="B17" s="143"/>
      <c r="C17" s="145">
        <v>401</v>
      </c>
      <c r="D17" s="145" t="s">
        <v>668</v>
      </c>
      <c r="E17" s="147">
        <v>210561</v>
      </c>
      <c r="F17" s="147">
        <v>210162.93599999999</v>
      </c>
      <c r="G17" s="147">
        <v>119701</v>
      </c>
      <c r="H17" s="147">
        <v>117782.87</v>
      </c>
      <c r="I17" s="147">
        <v>132154</v>
      </c>
      <c r="J17" s="147">
        <v>126987.482</v>
      </c>
    </row>
    <row r="18" spans="2:10" ht="13.9" customHeight="1" x14ac:dyDescent="0.25">
      <c r="B18" s="143"/>
      <c r="C18" s="145">
        <v>402</v>
      </c>
      <c r="D18" s="145" t="s">
        <v>87</v>
      </c>
      <c r="E18" s="147">
        <v>82304</v>
      </c>
      <c r="F18" s="147">
        <v>81741.866999999998</v>
      </c>
      <c r="G18" s="147">
        <v>45876</v>
      </c>
      <c r="H18" s="147">
        <v>45670.303</v>
      </c>
      <c r="I18" s="147">
        <v>51266</v>
      </c>
      <c r="J18" s="147">
        <v>49268.821000000004</v>
      </c>
    </row>
    <row r="19" spans="2:10" ht="13.9" customHeight="1" x14ac:dyDescent="0.25">
      <c r="B19" s="143"/>
      <c r="C19" s="145">
        <v>404</v>
      </c>
      <c r="D19" s="145" t="s">
        <v>669</v>
      </c>
      <c r="E19" s="147">
        <v>780</v>
      </c>
      <c r="F19" s="147">
        <v>657</v>
      </c>
      <c r="G19" s="147">
        <v>4005</v>
      </c>
      <c r="H19" s="147">
        <v>3960</v>
      </c>
      <c r="I19" s="147">
        <v>3850</v>
      </c>
      <c r="J19" s="147">
        <v>3660</v>
      </c>
    </row>
    <row r="20" spans="2:10" ht="13.9" customHeight="1" x14ac:dyDescent="0.25">
      <c r="B20" s="386">
        <v>42</v>
      </c>
      <c r="C20" s="387"/>
      <c r="D20" s="151" t="s">
        <v>670</v>
      </c>
      <c r="E20" s="201">
        <f t="shared" ref="E20:I20" si="4">SUM(E21:E26)</f>
        <v>56246</v>
      </c>
      <c r="F20" s="201">
        <f t="shared" si="4"/>
        <v>55837.558000000005</v>
      </c>
      <c r="G20" s="201">
        <f t="shared" si="4"/>
        <v>49575</v>
      </c>
      <c r="H20" s="201">
        <f t="shared" si="4"/>
        <v>41898.617999999995</v>
      </c>
      <c r="I20" s="201">
        <f t="shared" si="4"/>
        <v>42575</v>
      </c>
      <c r="J20" s="201">
        <f>SUM(J21:J26)</f>
        <v>34383.558000000005</v>
      </c>
    </row>
    <row r="21" spans="2:10" ht="13.9" customHeight="1" x14ac:dyDescent="0.25">
      <c r="B21" s="143"/>
      <c r="C21" s="145">
        <v>420</v>
      </c>
      <c r="D21" s="145" t="s">
        <v>671</v>
      </c>
      <c r="E21" s="147">
        <v>810</v>
      </c>
      <c r="F21" s="147">
        <v>764.149</v>
      </c>
      <c r="G21" s="147">
        <v>2650</v>
      </c>
      <c r="H21" s="147">
        <v>1294.0329999999999</v>
      </c>
      <c r="I21" s="147">
        <v>1150</v>
      </c>
      <c r="J21" s="147">
        <v>679.77499999999998</v>
      </c>
    </row>
    <row r="22" spans="2:10" x14ac:dyDescent="0.25">
      <c r="B22" s="143"/>
      <c r="C22" s="145">
        <v>421</v>
      </c>
      <c r="D22" s="153" t="s">
        <v>672</v>
      </c>
      <c r="E22" s="147">
        <v>4800</v>
      </c>
      <c r="F22" s="147">
        <v>4796.5690000000004</v>
      </c>
      <c r="G22" s="147">
        <v>14375</v>
      </c>
      <c r="H22" s="147">
        <v>10981.77</v>
      </c>
      <c r="I22" s="147">
        <v>10375</v>
      </c>
      <c r="J22" s="147">
        <v>7175.8050000000003</v>
      </c>
    </row>
    <row r="23" spans="2:10" ht="13.9" customHeight="1" x14ac:dyDescent="0.25">
      <c r="B23" s="143"/>
      <c r="C23" s="145">
        <v>423</v>
      </c>
      <c r="D23" s="145" t="s">
        <v>673</v>
      </c>
      <c r="E23" s="147">
        <v>1700</v>
      </c>
      <c r="F23" s="147">
        <v>1637.905</v>
      </c>
      <c r="G23" s="147">
        <v>2400</v>
      </c>
      <c r="H23" s="147">
        <v>1560.163</v>
      </c>
      <c r="I23" s="147">
        <v>1900</v>
      </c>
      <c r="J23" s="147">
        <v>1047.8820000000001</v>
      </c>
    </row>
    <row r="24" spans="2:10" ht="13.9" customHeight="1" x14ac:dyDescent="0.25">
      <c r="B24" s="143"/>
      <c r="C24" s="145">
        <v>424</v>
      </c>
      <c r="D24" s="145" t="s">
        <v>674</v>
      </c>
      <c r="E24" s="147">
        <v>2280</v>
      </c>
      <c r="F24" s="147">
        <v>2273.319</v>
      </c>
      <c r="G24" s="147">
        <v>3900</v>
      </c>
      <c r="H24" s="147">
        <v>2703.9549999999999</v>
      </c>
      <c r="I24" s="147">
        <v>2900</v>
      </c>
      <c r="J24" s="147">
        <v>1712.7239999999999</v>
      </c>
    </row>
    <row r="25" spans="2:10" ht="13.9" customHeight="1" x14ac:dyDescent="0.25">
      <c r="B25" s="143"/>
      <c r="C25" s="145">
        <v>425</v>
      </c>
      <c r="D25" s="145" t="s">
        <v>675</v>
      </c>
      <c r="E25" s="147">
        <v>42300</v>
      </c>
      <c r="F25" s="147">
        <v>42018.993000000002</v>
      </c>
      <c r="G25" s="147">
        <v>22550</v>
      </c>
      <c r="H25" s="147">
        <v>21759.975999999999</v>
      </c>
      <c r="I25" s="147">
        <v>22550</v>
      </c>
      <c r="J25" s="147">
        <v>20242.517</v>
      </c>
    </row>
    <row r="26" spans="2:10" ht="13.9" customHeight="1" x14ac:dyDescent="0.25">
      <c r="B26" s="143"/>
      <c r="C26" s="145">
        <v>426</v>
      </c>
      <c r="D26" s="145" t="s">
        <v>676</v>
      </c>
      <c r="E26" s="147">
        <v>4356</v>
      </c>
      <c r="F26" s="147">
        <v>4346.6229999999996</v>
      </c>
      <c r="G26" s="147">
        <v>3700</v>
      </c>
      <c r="H26" s="147">
        <v>3598.721</v>
      </c>
      <c r="I26" s="147">
        <v>3700</v>
      </c>
      <c r="J26" s="147">
        <v>3524.855</v>
      </c>
    </row>
    <row r="27" spans="2:10" ht="13.9" customHeight="1" x14ac:dyDescent="0.25">
      <c r="B27" s="386">
        <v>46</v>
      </c>
      <c r="C27" s="387"/>
      <c r="D27" s="151" t="s">
        <v>677</v>
      </c>
      <c r="E27" s="201">
        <f>SUM(E28:E30)</f>
        <v>120</v>
      </c>
      <c r="F27" s="201">
        <f t="shared" ref="F27:J27" si="5">SUM(F28:F30)</f>
        <v>113.464</v>
      </c>
      <c r="G27" s="201">
        <f t="shared" si="5"/>
        <v>28130</v>
      </c>
      <c r="H27" s="201">
        <f t="shared" si="5"/>
        <v>27269.165999999997</v>
      </c>
      <c r="I27" s="201">
        <f t="shared" si="5"/>
        <v>20235</v>
      </c>
      <c r="J27" s="201">
        <f t="shared" si="5"/>
        <v>19876.892</v>
      </c>
    </row>
    <row r="28" spans="2:10" ht="13.9" customHeight="1" x14ac:dyDescent="0.25">
      <c r="B28" s="143"/>
      <c r="C28" s="145">
        <v>463</v>
      </c>
      <c r="D28" s="145" t="s">
        <v>818</v>
      </c>
      <c r="E28" s="147">
        <v>0</v>
      </c>
      <c r="F28" s="147">
        <v>0</v>
      </c>
      <c r="G28" s="147">
        <v>15000</v>
      </c>
      <c r="H28" s="147">
        <v>14528</v>
      </c>
      <c r="I28" s="147">
        <v>20000</v>
      </c>
      <c r="J28" s="147">
        <v>19800</v>
      </c>
    </row>
    <row r="29" spans="2:10" ht="13.9" customHeight="1" x14ac:dyDescent="0.25">
      <c r="B29" s="143"/>
      <c r="C29" s="145">
        <v>464</v>
      </c>
      <c r="D29" s="145" t="s">
        <v>678</v>
      </c>
      <c r="E29" s="147">
        <v>120</v>
      </c>
      <c r="F29" s="147">
        <v>113.464</v>
      </c>
      <c r="G29" s="147">
        <v>13130</v>
      </c>
      <c r="H29" s="147">
        <v>12741.165999999999</v>
      </c>
      <c r="I29" s="147">
        <v>225.548</v>
      </c>
      <c r="J29" s="147">
        <v>67.44</v>
      </c>
    </row>
    <row r="30" spans="2:10" ht="13.9" customHeight="1" x14ac:dyDescent="0.25">
      <c r="B30" s="143"/>
      <c r="C30" s="145">
        <v>465</v>
      </c>
      <c r="D30" s="145" t="s">
        <v>1154</v>
      </c>
      <c r="E30" s="147">
        <v>0</v>
      </c>
      <c r="F30" s="147">
        <v>0</v>
      </c>
      <c r="G30" s="147">
        <v>0</v>
      </c>
      <c r="H30" s="147">
        <v>0</v>
      </c>
      <c r="I30" s="147">
        <v>9.452</v>
      </c>
      <c r="J30" s="147">
        <v>9.452</v>
      </c>
    </row>
    <row r="31" spans="2:10" ht="13.9" customHeight="1" x14ac:dyDescent="0.25">
      <c r="B31" s="386">
        <v>48</v>
      </c>
      <c r="C31" s="387"/>
      <c r="D31" s="151" t="s">
        <v>679</v>
      </c>
      <c r="E31" s="173">
        <f t="shared" ref="E31:I31" si="6">SUM(E32:E35)</f>
        <v>5764</v>
      </c>
      <c r="F31" s="173">
        <f t="shared" si="6"/>
        <v>5725.9299999999994</v>
      </c>
      <c r="G31" s="173">
        <f t="shared" si="6"/>
        <v>2702</v>
      </c>
      <c r="H31" s="173">
        <f t="shared" si="6"/>
        <v>2536.1219999999998</v>
      </c>
      <c r="I31" s="173">
        <f t="shared" si="6"/>
        <v>1150</v>
      </c>
      <c r="J31" s="173">
        <f>SUM(J32:J35)</f>
        <v>1017.9979999999999</v>
      </c>
    </row>
    <row r="32" spans="2:10" ht="13.9" customHeight="1" x14ac:dyDescent="0.25">
      <c r="B32" s="143"/>
      <c r="C32" s="145">
        <v>480</v>
      </c>
      <c r="D32" s="145" t="s">
        <v>96</v>
      </c>
      <c r="E32" s="147">
        <v>1300</v>
      </c>
      <c r="F32" s="147">
        <v>1295.8720000000001</v>
      </c>
      <c r="G32" s="147">
        <v>2682</v>
      </c>
      <c r="H32" s="147">
        <v>2516.77</v>
      </c>
      <c r="I32" s="147">
        <v>1000</v>
      </c>
      <c r="J32" s="147">
        <v>998.64599999999996</v>
      </c>
    </row>
    <row r="33" spans="2:10" ht="13.9" customHeight="1" x14ac:dyDescent="0.25">
      <c r="B33" s="143"/>
      <c r="C33" s="145">
        <v>481</v>
      </c>
      <c r="D33" s="145" t="s">
        <v>97</v>
      </c>
      <c r="E33" s="147">
        <v>3500</v>
      </c>
      <c r="F33" s="147">
        <v>3473.355</v>
      </c>
      <c r="G33" s="147">
        <v>0</v>
      </c>
      <c r="H33" s="147">
        <v>0</v>
      </c>
      <c r="I33" s="147">
        <v>0</v>
      </c>
      <c r="J33" s="147">
        <v>0</v>
      </c>
    </row>
    <row r="34" spans="2:10" ht="13.9" customHeight="1" x14ac:dyDescent="0.25">
      <c r="B34" s="143"/>
      <c r="C34" s="145">
        <v>483</v>
      </c>
      <c r="D34" s="145" t="s">
        <v>99</v>
      </c>
      <c r="E34" s="147">
        <v>900</v>
      </c>
      <c r="F34" s="147">
        <v>893.303</v>
      </c>
      <c r="G34" s="147">
        <v>0</v>
      </c>
      <c r="H34" s="147">
        <v>0</v>
      </c>
      <c r="I34" s="147">
        <v>0</v>
      </c>
      <c r="J34" s="147">
        <v>0</v>
      </c>
    </row>
    <row r="35" spans="2:10" ht="15.75" thickBot="1" x14ac:dyDescent="0.3">
      <c r="B35" s="163"/>
      <c r="C35" s="174">
        <v>485</v>
      </c>
      <c r="D35" s="174" t="s">
        <v>742</v>
      </c>
      <c r="E35" s="158">
        <v>64</v>
      </c>
      <c r="F35" s="158">
        <v>63.4</v>
      </c>
      <c r="G35" s="158">
        <v>20</v>
      </c>
      <c r="H35" s="158">
        <v>19.352</v>
      </c>
      <c r="I35" s="158">
        <v>150</v>
      </c>
      <c r="J35" s="158">
        <v>19.352</v>
      </c>
    </row>
    <row r="36" spans="2:10" ht="13.9" customHeight="1" x14ac:dyDescent="0.25">
      <c r="E36" s="124">
        <f>E16+E20+E27+E31</f>
        <v>355775</v>
      </c>
      <c r="F36" s="124">
        <f>F16+F20+F27+F31</f>
        <v>354238.75499999995</v>
      </c>
      <c r="G36" s="124">
        <f t="shared" ref="G36:H36" si="7">G16+G20+G27+G31</f>
        <v>249989</v>
      </c>
      <c r="H36" s="124">
        <f t="shared" si="7"/>
        <v>239117.079</v>
      </c>
      <c r="I36" s="124">
        <f t="shared" ref="I36:J36" si="8">I16+I20+I27+I31</f>
        <v>251230</v>
      </c>
      <c r="J36" s="124">
        <f t="shared" si="8"/>
        <v>235194.75100000002</v>
      </c>
    </row>
    <row r="37" spans="2:10" ht="13.9" customHeight="1" x14ac:dyDescent="0.25">
      <c r="E37" s="134">
        <f>E6-E36</f>
        <v>0</v>
      </c>
      <c r="F37" s="134">
        <f>F6-F36</f>
        <v>0</v>
      </c>
      <c r="G37" s="134">
        <f t="shared" ref="G37:H37" si="9">G6-G36</f>
        <v>0</v>
      </c>
      <c r="H37" s="134">
        <f t="shared" si="9"/>
        <v>0</v>
      </c>
      <c r="I37" s="134">
        <f t="shared" ref="I37:J37" si="10">I6-I36</f>
        <v>0</v>
      </c>
      <c r="J37" s="134">
        <f t="shared" si="10"/>
        <v>0</v>
      </c>
    </row>
  </sheetData>
  <mergeCells count="8">
    <mergeCell ref="B27:C27"/>
    <mergeCell ref="B31:C31"/>
    <mergeCell ref="B4:H4"/>
    <mergeCell ref="B5:D5"/>
    <mergeCell ref="B6:D6"/>
    <mergeCell ref="B15:C15"/>
    <mergeCell ref="B16:C16"/>
    <mergeCell ref="B20:C2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opLeftCell="B1" workbookViewId="0">
      <selection activeCell="M17" sqref="M17"/>
    </sheetView>
  </sheetViews>
  <sheetFormatPr defaultRowHeight="15" x14ac:dyDescent="0.25"/>
  <cols>
    <col min="1" max="1" width="2" style="124" customWidth="1"/>
    <col min="2" max="2" width="4.28515625" style="124" customWidth="1"/>
    <col min="3" max="3" width="5.140625" style="124" customWidth="1"/>
    <col min="4" max="4" width="52.7109375" style="124" customWidth="1"/>
    <col min="5" max="8" width="15.5703125" style="124" customWidth="1"/>
    <col min="9" max="10" width="15.5703125" style="57" customWidth="1"/>
    <col min="11" max="16384" width="9.140625" style="57"/>
  </cols>
  <sheetData>
    <row r="1" spans="1:15" x14ac:dyDescent="0.25">
      <c r="O1" s="57">
        <v>1000</v>
      </c>
    </row>
    <row r="3" spans="1:15" ht="15.75" thickBot="1" x14ac:dyDescent="0.3"/>
    <row r="4" spans="1:15" x14ac:dyDescent="0.25">
      <c r="B4" s="426" t="s">
        <v>793</v>
      </c>
      <c r="C4" s="427"/>
      <c r="D4" s="427"/>
      <c r="E4" s="427"/>
      <c r="F4" s="427"/>
      <c r="G4" s="427"/>
      <c r="H4" s="427"/>
    </row>
    <row r="5" spans="1:15" ht="22.5" x14ac:dyDescent="0.25">
      <c r="B5" s="428" t="s">
        <v>794</v>
      </c>
      <c r="C5" s="429"/>
      <c r="D5" s="430"/>
      <c r="E5" s="176" t="s">
        <v>171</v>
      </c>
      <c r="F5" s="176" t="s">
        <v>662</v>
      </c>
      <c r="G5" s="176" t="s">
        <v>172</v>
      </c>
      <c r="H5" s="176" t="s">
        <v>663</v>
      </c>
      <c r="I5" s="176"/>
      <c r="J5" s="176"/>
    </row>
    <row r="6" spans="1:15" s="138" customFormat="1" x14ac:dyDescent="0.25">
      <c r="A6" s="160"/>
      <c r="B6" s="431" t="s">
        <v>664</v>
      </c>
      <c r="C6" s="432"/>
      <c r="D6" s="432"/>
      <c r="E6" s="227">
        <f t="shared" ref="E6:I6" si="0">E7+E13+E17+E19+E23+E25+E27</f>
        <v>10604500</v>
      </c>
      <c r="F6" s="227">
        <f t="shared" si="0"/>
        <v>10012379.887999998</v>
      </c>
      <c r="G6" s="227">
        <f t="shared" si="0"/>
        <v>12899440</v>
      </c>
      <c r="H6" s="227">
        <f t="shared" si="0"/>
        <v>11772942.433</v>
      </c>
      <c r="I6" s="227">
        <f t="shared" si="0"/>
        <v>15081283</v>
      </c>
      <c r="J6" s="227">
        <f>J7+J13+J17+J19+J23+J25+J27</f>
        <v>14658724.968999999</v>
      </c>
    </row>
    <row r="7" spans="1:15" x14ac:dyDescent="0.25">
      <c r="B7" s="433" t="s">
        <v>683</v>
      </c>
      <c r="C7" s="434"/>
      <c r="D7" s="435"/>
      <c r="E7" s="167">
        <f t="shared" ref="E7:I7" si="1">SUM(E8:E12)</f>
        <v>1561790</v>
      </c>
      <c r="F7" s="167">
        <f t="shared" si="1"/>
        <v>1441698.267</v>
      </c>
      <c r="G7" s="167">
        <f t="shared" si="1"/>
        <v>1905940</v>
      </c>
      <c r="H7" s="167">
        <f t="shared" si="1"/>
        <v>1683550.0799999998</v>
      </c>
      <c r="I7" s="167">
        <f t="shared" si="1"/>
        <v>2462000</v>
      </c>
      <c r="J7" s="167">
        <f>SUM(J8:J12)</f>
        <v>2311034.4499999997</v>
      </c>
    </row>
    <row r="8" spans="1:15" x14ac:dyDescent="0.25">
      <c r="B8" s="221"/>
      <c r="C8" s="146">
        <v>10</v>
      </c>
      <c r="D8" s="147" t="s">
        <v>684</v>
      </c>
      <c r="E8" s="147">
        <v>703200</v>
      </c>
      <c r="F8" s="147">
        <v>678095.9800000001</v>
      </c>
      <c r="G8" s="147">
        <v>968700</v>
      </c>
      <c r="H8" s="147">
        <v>884883.77099999995</v>
      </c>
      <c r="I8" s="147">
        <v>1421714.45</v>
      </c>
      <c r="J8" s="147">
        <v>1404621.0330000001</v>
      </c>
    </row>
    <row r="9" spans="1:15" x14ac:dyDescent="0.25">
      <c r="B9" s="221"/>
      <c r="C9" s="146">
        <v>11</v>
      </c>
      <c r="D9" s="228" t="s">
        <v>795</v>
      </c>
      <c r="E9" s="229">
        <v>16600</v>
      </c>
      <c r="F9" s="229">
        <v>15079.742</v>
      </c>
      <c r="G9" s="229">
        <v>16000</v>
      </c>
      <c r="H9" s="229">
        <v>15550.032999999999</v>
      </c>
      <c r="I9" s="229">
        <v>20200</v>
      </c>
      <c r="J9" s="229">
        <v>19201.018</v>
      </c>
    </row>
    <row r="10" spans="1:15" x14ac:dyDescent="0.25">
      <c r="B10" s="221"/>
      <c r="C10" s="146">
        <v>12</v>
      </c>
      <c r="D10" s="147" t="s">
        <v>796</v>
      </c>
      <c r="E10" s="229">
        <v>208990</v>
      </c>
      <c r="F10" s="229">
        <v>199302.83199999999</v>
      </c>
      <c r="G10" s="229">
        <v>258900</v>
      </c>
      <c r="H10" s="229">
        <v>244278.49799999999</v>
      </c>
      <c r="I10" s="229">
        <v>361942</v>
      </c>
      <c r="J10" s="229">
        <v>345286.01799999998</v>
      </c>
    </row>
    <row r="11" spans="1:15" x14ac:dyDescent="0.25">
      <c r="B11" s="221"/>
      <c r="C11" s="146">
        <v>14</v>
      </c>
      <c r="D11" s="147" t="s">
        <v>797</v>
      </c>
      <c r="E11" s="229">
        <v>516000</v>
      </c>
      <c r="F11" s="229">
        <v>515880.89500000002</v>
      </c>
      <c r="G11" s="229">
        <v>516000</v>
      </c>
      <c r="H11" s="229">
        <v>515569.56900000002</v>
      </c>
      <c r="I11" s="229">
        <v>520000</v>
      </c>
      <c r="J11" s="229">
        <v>519983.33299999998</v>
      </c>
    </row>
    <row r="12" spans="1:15" x14ac:dyDescent="0.25">
      <c r="B12" s="221"/>
      <c r="C12" s="146" t="s">
        <v>308</v>
      </c>
      <c r="D12" s="147" t="s">
        <v>316</v>
      </c>
      <c r="E12" s="229">
        <v>117000</v>
      </c>
      <c r="F12" s="229">
        <v>33338.818000000007</v>
      </c>
      <c r="G12" s="229">
        <v>146340</v>
      </c>
      <c r="H12" s="229">
        <v>23268.208999999999</v>
      </c>
      <c r="I12" s="229">
        <v>138143.54999999999</v>
      </c>
      <c r="J12" s="229">
        <v>21943.047999999999</v>
      </c>
    </row>
    <row r="13" spans="1:15" x14ac:dyDescent="0.25">
      <c r="B13" s="418" t="s">
        <v>798</v>
      </c>
      <c r="C13" s="419"/>
      <c r="D13" s="420"/>
      <c r="E13" s="177">
        <f t="shared" ref="E13:H13" si="2">SUM(E14:E16)</f>
        <v>5625410</v>
      </c>
      <c r="F13" s="177">
        <f t="shared" si="2"/>
        <v>5482797.3659999995</v>
      </c>
      <c r="G13" s="177">
        <f t="shared" si="2"/>
        <v>6645800</v>
      </c>
      <c r="H13" s="177">
        <f t="shared" si="2"/>
        <v>5931457.642</v>
      </c>
      <c r="I13" s="177">
        <f>SUM(I14:I16)</f>
        <v>7010620</v>
      </c>
      <c r="J13" s="177">
        <f>SUM(J14:J16)</f>
        <v>6911796.591</v>
      </c>
    </row>
    <row r="14" spans="1:15" x14ac:dyDescent="0.25">
      <c r="B14" s="221"/>
      <c r="C14" s="146">
        <v>20</v>
      </c>
      <c r="D14" s="147" t="s">
        <v>799</v>
      </c>
      <c r="E14" s="229">
        <v>4481510</v>
      </c>
      <c r="F14" s="229">
        <v>4476706.0309999995</v>
      </c>
      <c r="G14" s="229">
        <v>4694500</v>
      </c>
      <c r="H14" s="229">
        <v>4681829.2510000002</v>
      </c>
      <c r="I14" s="229">
        <v>5834870</v>
      </c>
      <c r="J14" s="229">
        <v>5822468.4790000003</v>
      </c>
    </row>
    <row r="15" spans="1:15" x14ac:dyDescent="0.25">
      <c r="B15" s="221"/>
      <c r="C15" s="146">
        <v>21</v>
      </c>
      <c r="D15" s="147" t="s">
        <v>800</v>
      </c>
      <c r="E15" s="229">
        <v>101500</v>
      </c>
      <c r="F15" s="229">
        <v>82036.460999999996</v>
      </c>
      <c r="G15" s="229">
        <v>102800</v>
      </c>
      <c r="H15" s="229">
        <v>88737.572</v>
      </c>
      <c r="I15" s="229">
        <v>56000</v>
      </c>
      <c r="J15" s="229">
        <v>50540.898999999998</v>
      </c>
    </row>
    <row r="16" spans="1:15" x14ac:dyDescent="0.25">
      <c r="B16" s="221"/>
      <c r="C16" s="146">
        <v>22</v>
      </c>
      <c r="D16" s="147" t="s">
        <v>801</v>
      </c>
      <c r="E16" s="229">
        <v>1042400.0000000001</v>
      </c>
      <c r="F16" s="229">
        <v>924054.87400000007</v>
      </c>
      <c r="G16" s="229">
        <v>1848500</v>
      </c>
      <c r="H16" s="229">
        <v>1160890.8189999999</v>
      </c>
      <c r="I16" s="229">
        <v>1119750</v>
      </c>
      <c r="J16" s="229">
        <v>1038787.213</v>
      </c>
    </row>
    <row r="17" spans="2:10" x14ac:dyDescent="0.25">
      <c r="B17" s="418" t="s">
        <v>802</v>
      </c>
      <c r="C17" s="419"/>
      <c r="D17" s="420"/>
      <c r="E17" s="167">
        <f t="shared" ref="E17:I17" si="3">E18</f>
        <v>250000</v>
      </c>
      <c r="F17" s="167">
        <f t="shared" si="3"/>
        <v>234434.86900000001</v>
      </c>
      <c r="G17" s="167">
        <f t="shared" si="3"/>
        <v>364300</v>
      </c>
      <c r="H17" s="167">
        <f t="shared" si="3"/>
        <v>353631.33</v>
      </c>
      <c r="I17" s="167">
        <f t="shared" si="3"/>
        <v>610573</v>
      </c>
      <c r="J17" s="167">
        <f>J18</f>
        <v>607519.96</v>
      </c>
    </row>
    <row r="18" spans="2:10" x14ac:dyDescent="0.25">
      <c r="B18" s="221"/>
      <c r="C18" s="146">
        <v>30</v>
      </c>
      <c r="D18" s="228" t="s">
        <v>803</v>
      </c>
      <c r="E18" s="229">
        <v>250000</v>
      </c>
      <c r="F18" s="229">
        <v>234434.86900000001</v>
      </c>
      <c r="G18" s="229">
        <v>364300</v>
      </c>
      <c r="H18" s="229">
        <v>353631.33</v>
      </c>
      <c r="I18" s="229">
        <v>610573</v>
      </c>
      <c r="J18" s="229">
        <v>607519.96</v>
      </c>
    </row>
    <row r="19" spans="2:10" x14ac:dyDescent="0.25">
      <c r="B19" s="418" t="s">
        <v>804</v>
      </c>
      <c r="C19" s="419"/>
      <c r="D19" s="420"/>
      <c r="E19" s="167">
        <f t="shared" ref="E19:I19" si="4">SUM(E20:E22)</f>
        <v>345000</v>
      </c>
      <c r="F19" s="167">
        <f t="shared" si="4"/>
        <v>235897.66399999999</v>
      </c>
      <c r="G19" s="167">
        <f t="shared" si="4"/>
        <v>428000</v>
      </c>
      <c r="H19" s="167">
        <f t="shared" si="4"/>
        <v>283015.21600000001</v>
      </c>
      <c r="I19" s="167">
        <f t="shared" si="4"/>
        <v>339000</v>
      </c>
      <c r="J19" s="167">
        <f>SUM(J20:J22)</f>
        <v>213448.76500000001</v>
      </c>
    </row>
    <row r="20" spans="2:10" x14ac:dyDescent="0.25">
      <c r="B20" s="221"/>
      <c r="C20" s="146">
        <v>50</v>
      </c>
      <c r="D20" s="228" t="s">
        <v>805</v>
      </c>
      <c r="E20" s="229">
        <v>68000</v>
      </c>
      <c r="F20" s="229">
        <v>49138.333000000006</v>
      </c>
      <c r="G20" s="229">
        <v>125000</v>
      </c>
      <c r="H20" s="229">
        <v>70701.558999999994</v>
      </c>
      <c r="I20" s="229">
        <v>91000</v>
      </c>
      <c r="J20" s="229">
        <v>89693.612999999998</v>
      </c>
    </row>
    <row r="21" spans="2:10" x14ac:dyDescent="0.25">
      <c r="B21" s="221"/>
      <c r="C21" s="146">
        <v>51</v>
      </c>
      <c r="D21" s="147" t="s">
        <v>806</v>
      </c>
      <c r="E21" s="229">
        <v>24000</v>
      </c>
      <c r="F21" s="229">
        <v>8000.6409999999996</v>
      </c>
      <c r="G21" s="229">
        <v>0</v>
      </c>
      <c r="H21" s="229">
        <v>0</v>
      </c>
      <c r="I21" s="229">
        <v>0</v>
      </c>
      <c r="J21" s="229">
        <v>0</v>
      </c>
    </row>
    <row r="22" spans="2:10" x14ac:dyDescent="0.25">
      <c r="B22" s="221"/>
      <c r="C22" s="146" t="s">
        <v>317</v>
      </c>
      <c r="D22" s="228" t="s">
        <v>318</v>
      </c>
      <c r="E22" s="229">
        <v>253000</v>
      </c>
      <c r="F22" s="229">
        <v>178758.69</v>
      </c>
      <c r="G22" s="229">
        <v>303000</v>
      </c>
      <c r="H22" s="229">
        <v>212313.65700000001</v>
      </c>
      <c r="I22" s="229">
        <v>248000</v>
      </c>
      <c r="J22" s="229">
        <v>123755.152</v>
      </c>
    </row>
    <row r="23" spans="2:10" x14ac:dyDescent="0.25">
      <c r="B23" s="418" t="s">
        <v>807</v>
      </c>
      <c r="C23" s="419"/>
      <c r="D23" s="420"/>
      <c r="E23" s="167">
        <f t="shared" ref="E23:I23" si="5">E24</f>
        <v>24800</v>
      </c>
      <c r="F23" s="167">
        <f t="shared" si="5"/>
        <v>14503.106000000002</v>
      </c>
      <c r="G23" s="167">
        <f t="shared" si="5"/>
        <v>31900</v>
      </c>
      <c r="H23" s="167">
        <f t="shared" si="5"/>
        <v>19521.803</v>
      </c>
      <c r="I23" s="167">
        <f t="shared" si="5"/>
        <v>41700</v>
      </c>
      <c r="J23" s="167">
        <f>J24</f>
        <v>32121.646000000001</v>
      </c>
    </row>
    <row r="24" spans="2:10" x14ac:dyDescent="0.25">
      <c r="B24" s="221"/>
      <c r="C24" s="146">
        <v>60</v>
      </c>
      <c r="D24" s="147" t="s">
        <v>808</v>
      </c>
      <c r="E24" s="229">
        <v>24800</v>
      </c>
      <c r="F24" s="229">
        <v>14503.106000000002</v>
      </c>
      <c r="G24" s="229">
        <v>31900</v>
      </c>
      <c r="H24" s="229">
        <v>19521.803</v>
      </c>
      <c r="I24" s="229">
        <v>41700</v>
      </c>
      <c r="J24" s="229">
        <v>32121.646000000001</v>
      </c>
    </row>
    <row r="25" spans="2:10" x14ac:dyDescent="0.25">
      <c r="B25" s="230" t="s">
        <v>809</v>
      </c>
      <c r="C25" s="231"/>
      <c r="D25" s="165"/>
      <c r="E25" s="167">
        <f t="shared" ref="E25:I25" si="6">E26</f>
        <v>403500</v>
      </c>
      <c r="F25" s="167">
        <f t="shared" si="6"/>
        <v>382610.81200000003</v>
      </c>
      <c r="G25" s="167">
        <f t="shared" si="6"/>
        <v>421500</v>
      </c>
      <c r="H25" s="167">
        <f t="shared" si="6"/>
        <v>410533.04300000001</v>
      </c>
      <c r="I25" s="167">
        <f t="shared" si="6"/>
        <v>500000</v>
      </c>
      <c r="J25" s="167">
        <f>J26</f>
        <v>473363.37900000002</v>
      </c>
    </row>
    <row r="26" spans="2:10" x14ac:dyDescent="0.25">
      <c r="B26" s="221"/>
      <c r="C26" s="232" t="s">
        <v>810</v>
      </c>
      <c r="D26" s="228" t="s">
        <v>811</v>
      </c>
      <c r="E26" s="229">
        <v>403500</v>
      </c>
      <c r="F26" s="229">
        <v>382610.81200000003</v>
      </c>
      <c r="G26" s="229">
        <v>421500</v>
      </c>
      <c r="H26" s="229">
        <v>410533.04300000001</v>
      </c>
      <c r="I26" s="229">
        <v>500000</v>
      </c>
      <c r="J26" s="229">
        <v>473363.37900000002</v>
      </c>
    </row>
    <row r="27" spans="2:10" x14ac:dyDescent="0.25">
      <c r="B27" s="421" t="s">
        <v>812</v>
      </c>
      <c r="C27" s="422"/>
      <c r="D27" s="423"/>
      <c r="E27" s="167">
        <f t="shared" ref="E27:I27" si="7">E28</f>
        <v>2394000</v>
      </c>
      <c r="F27" s="167">
        <f t="shared" si="7"/>
        <v>2220437.804</v>
      </c>
      <c r="G27" s="167">
        <f t="shared" si="7"/>
        <v>3102000</v>
      </c>
      <c r="H27" s="167">
        <f t="shared" si="7"/>
        <v>3091233.3190000001</v>
      </c>
      <c r="I27" s="167">
        <f t="shared" si="7"/>
        <v>4117390</v>
      </c>
      <c r="J27" s="167">
        <f>J28</f>
        <v>4109440.1779999998</v>
      </c>
    </row>
    <row r="28" spans="2:10" x14ac:dyDescent="0.25">
      <c r="B28" s="222"/>
      <c r="C28" s="233" t="s">
        <v>813</v>
      </c>
      <c r="D28" s="170" t="s">
        <v>319</v>
      </c>
      <c r="E28" s="234">
        <v>2394000</v>
      </c>
      <c r="F28" s="234">
        <v>2220437.804</v>
      </c>
      <c r="G28" s="234">
        <v>3102000</v>
      </c>
      <c r="H28" s="234">
        <v>3091233.3190000001</v>
      </c>
      <c r="I28" s="234">
        <v>4117390</v>
      </c>
      <c r="J28" s="234">
        <v>4109440.1779999998</v>
      </c>
    </row>
    <row r="29" spans="2:10" x14ac:dyDescent="0.25">
      <c r="B29" s="424" t="s">
        <v>666</v>
      </c>
      <c r="C29" s="425"/>
      <c r="D29" s="162"/>
      <c r="E29" s="220"/>
      <c r="F29" s="220"/>
      <c r="G29" s="220"/>
      <c r="H29" s="220"/>
      <c r="I29" s="220"/>
      <c r="J29" s="220"/>
    </row>
    <row r="30" spans="2:10" x14ac:dyDescent="0.25">
      <c r="B30" s="416">
        <v>40</v>
      </c>
      <c r="C30" s="417"/>
      <c r="D30" s="201" t="s">
        <v>667</v>
      </c>
      <c r="E30" s="235">
        <f t="shared" ref="E30:I30" si="8">SUM(E31:E33)</f>
        <v>4157700</v>
      </c>
      <c r="F30" s="235">
        <f t="shared" si="8"/>
        <v>4150784.9729999998</v>
      </c>
      <c r="G30" s="235">
        <f t="shared" si="8"/>
        <v>4449500</v>
      </c>
      <c r="H30" s="235">
        <f t="shared" si="8"/>
        <v>4440841.1449999996</v>
      </c>
      <c r="I30" s="235">
        <f t="shared" si="8"/>
        <v>5433200</v>
      </c>
      <c r="J30" s="235">
        <f>SUM(J31:J33)</f>
        <v>5426393.7549999999</v>
      </c>
    </row>
    <row r="31" spans="2:10" x14ac:dyDescent="0.25">
      <c r="B31" s="221"/>
      <c r="C31" s="146">
        <v>401</v>
      </c>
      <c r="D31" s="147" t="s">
        <v>668</v>
      </c>
      <c r="E31" s="229">
        <v>2854556</v>
      </c>
      <c r="F31" s="229">
        <v>2851327.202</v>
      </c>
      <c r="G31" s="229">
        <v>3054400</v>
      </c>
      <c r="H31" s="229">
        <v>3053474.4939999999</v>
      </c>
      <c r="I31" s="229">
        <v>3691839</v>
      </c>
      <c r="J31" s="229">
        <v>3689210.602</v>
      </c>
    </row>
    <row r="32" spans="2:10" x14ac:dyDescent="0.25">
      <c r="B32" s="221"/>
      <c r="C32" s="146">
        <v>402</v>
      </c>
      <c r="D32" s="228" t="s">
        <v>87</v>
      </c>
      <c r="E32" s="229">
        <v>1301644</v>
      </c>
      <c r="F32" s="229">
        <v>1298012.5009999999</v>
      </c>
      <c r="G32" s="229">
        <v>1393100</v>
      </c>
      <c r="H32" s="229">
        <v>1386351.14</v>
      </c>
      <c r="I32" s="229">
        <v>1670261</v>
      </c>
      <c r="J32" s="229">
        <v>1666711.0279999999</v>
      </c>
    </row>
    <row r="33" spans="2:10" x14ac:dyDescent="0.25">
      <c r="B33" s="221"/>
      <c r="C33" s="146">
        <v>404</v>
      </c>
      <c r="D33" s="147" t="s">
        <v>88</v>
      </c>
      <c r="E33" s="229">
        <v>1500</v>
      </c>
      <c r="F33" s="229">
        <v>1445.27</v>
      </c>
      <c r="G33" s="229">
        <v>2000</v>
      </c>
      <c r="H33" s="229">
        <v>1015.511</v>
      </c>
      <c r="I33" s="229">
        <v>71100</v>
      </c>
      <c r="J33" s="229">
        <v>70472.125</v>
      </c>
    </row>
    <row r="34" spans="2:10" x14ac:dyDescent="0.25">
      <c r="B34" s="416">
        <v>42</v>
      </c>
      <c r="C34" s="417"/>
      <c r="D34" s="201" t="s">
        <v>670</v>
      </c>
      <c r="E34" s="235">
        <f t="shared" ref="E34:I34" si="9">SUM(E35:E41)</f>
        <v>2550193.6230000001</v>
      </c>
      <c r="F34" s="235">
        <f t="shared" si="9"/>
        <v>2317901.9649999999</v>
      </c>
      <c r="G34" s="235">
        <f t="shared" si="9"/>
        <v>3457408.7220000001</v>
      </c>
      <c r="H34" s="235">
        <f t="shared" si="9"/>
        <v>2631912.9219999998</v>
      </c>
      <c r="I34" s="235">
        <f t="shared" si="9"/>
        <v>3039287.7280000001</v>
      </c>
      <c r="J34" s="235">
        <f>SUM(J35:J41)</f>
        <v>2903101.8869999996</v>
      </c>
    </row>
    <row r="35" spans="2:10" x14ac:dyDescent="0.25">
      <c r="B35" s="221"/>
      <c r="C35" s="146">
        <v>420</v>
      </c>
      <c r="D35" s="147" t="s">
        <v>671</v>
      </c>
      <c r="E35" s="229">
        <v>282408</v>
      </c>
      <c r="F35" s="229">
        <v>268359.51</v>
      </c>
      <c r="G35" s="229">
        <v>247641</v>
      </c>
      <c r="H35" s="229">
        <v>246916.51</v>
      </c>
      <c r="I35" s="229">
        <v>236779</v>
      </c>
      <c r="J35" s="229">
        <v>235098.856</v>
      </c>
    </row>
    <row r="36" spans="2:10" x14ac:dyDescent="0.25">
      <c r="B36" s="221"/>
      <c r="C36" s="146">
        <v>421</v>
      </c>
      <c r="D36" s="228" t="s">
        <v>672</v>
      </c>
      <c r="E36" s="229">
        <v>638565</v>
      </c>
      <c r="F36" s="229">
        <v>601776.17200000002</v>
      </c>
      <c r="G36" s="229">
        <v>1294997</v>
      </c>
      <c r="H36" s="229">
        <v>954519.728</v>
      </c>
      <c r="I36" s="229">
        <v>748321.79799999995</v>
      </c>
      <c r="J36" s="229">
        <v>714678.58100000001</v>
      </c>
    </row>
    <row r="37" spans="2:10" x14ac:dyDescent="0.25">
      <c r="B37" s="221"/>
      <c r="C37" s="146">
        <v>423</v>
      </c>
      <c r="D37" s="228" t="s">
        <v>673</v>
      </c>
      <c r="E37" s="229">
        <v>530923.0290000001</v>
      </c>
      <c r="F37" s="229">
        <v>434922.45200000005</v>
      </c>
      <c r="G37" s="229">
        <v>569230.72199999995</v>
      </c>
      <c r="H37" s="229">
        <v>278446.95400000003</v>
      </c>
      <c r="I37" s="229">
        <v>404852.67300000001</v>
      </c>
      <c r="J37" s="229">
        <v>341977.76699999999</v>
      </c>
    </row>
    <row r="38" spans="2:10" x14ac:dyDescent="0.25">
      <c r="B38" s="221"/>
      <c r="C38" s="146">
        <v>424</v>
      </c>
      <c r="D38" s="228" t="s">
        <v>674</v>
      </c>
      <c r="E38" s="229">
        <v>128525.59400000001</v>
      </c>
      <c r="F38" s="229">
        <v>83908.305999999997</v>
      </c>
      <c r="G38" s="229">
        <v>238030</v>
      </c>
      <c r="H38" s="229">
        <v>85742.216</v>
      </c>
      <c r="I38" s="229">
        <v>91750.406000000003</v>
      </c>
      <c r="J38" s="229">
        <v>87515.504000000001</v>
      </c>
    </row>
    <row r="39" spans="2:10" x14ac:dyDescent="0.25">
      <c r="B39" s="221"/>
      <c r="C39" s="146">
        <v>425</v>
      </c>
      <c r="D39" s="228" t="s">
        <v>675</v>
      </c>
      <c r="E39" s="229">
        <v>654595</v>
      </c>
      <c r="F39" s="229">
        <v>631522.272</v>
      </c>
      <c r="G39" s="229">
        <v>716308</v>
      </c>
      <c r="H39" s="229">
        <v>695385.98199999996</v>
      </c>
      <c r="I39" s="229">
        <v>922567</v>
      </c>
      <c r="J39" s="229">
        <v>905337.65800000005</v>
      </c>
    </row>
    <row r="40" spans="2:10" x14ac:dyDescent="0.25">
      <c r="B40" s="221"/>
      <c r="C40" s="146">
        <v>426</v>
      </c>
      <c r="D40" s="228" t="s">
        <v>676</v>
      </c>
      <c r="E40" s="229">
        <v>301677</v>
      </c>
      <c r="F40" s="229">
        <v>284732.22600000002</v>
      </c>
      <c r="G40" s="229">
        <v>373702</v>
      </c>
      <c r="H40" s="229">
        <v>354860.217</v>
      </c>
      <c r="I40" s="229">
        <v>612516.85100000002</v>
      </c>
      <c r="J40" s="229">
        <v>598231.62100000004</v>
      </c>
    </row>
    <row r="41" spans="2:10" x14ac:dyDescent="0.25">
      <c r="B41" s="221"/>
      <c r="C41" s="146">
        <v>427</v>
      </c>
      <c r="D41" s="228" t="s">
        <v>700</v>
      </c>
      <c r="E41" s="229">
        <v>13500</v>
      </c>
      <c r="F41" s="229">
        <v>12681.027</v>
      </c>
      <c r="G41" s="229">
        <v>17500</v>
      </c>
      <c r="H41" s="229">
        <v>16041.315000000001</v>
      </c>
      <c r="I41" s="229">
        <v>22500</v>
      </c>
      <c r="J41" s="229">
        <v>20261.900000000001</v>
      </c>
    </row>
    <row r="42" spans="2:10" x14ac:dyDescent="0.25">
      <c r="B42" s="416">
        <v>43</v>
      </c>
      <c r="C42" s="417"/>
      <c r="D42" s="236" t="s">
        <v>814</v>
      </c>
      <c r="E42" s="171">
        <f t="shared" ref="E42:I42" si="10">E43</f>
        <v>515000</v>
      </c>
      <c r="F42" s="171">
        <f t="shared" si="10"/>
        <v>515000</v>
      </c>
      <c r="G42" s="171">
        <f t="shared" si="10"/>
        <v>515000</v>
      </c>
      <c r="H42" s="171">
        <f t="shared" si="10"/>
        <v>514902.76400000002</v>
      </c>
      <c r="I42" s="171">
        <f t="shared" si="10"/>
        <v>519000</v>
      </c>
      <c r="J42" s="171">
        <f>J43</f>
        <v>519000</v>
      </c>
    </row>
    <row r="43" spans="2:10" x14ac:dyDescent="0.25">
      <c r="B43" s="221"/>
      <c r="C43" s="146">
        <v>431</v>
      </c>
      <c r="D43" s="228" t="s">
        <v>815</v>
      </c>
      <c r="E43" s="229">
        <v>515000</v>
      </c>
      <c r="F43" s="229">
        <v>515000</v>
      </c>
      <c r="G43" s="229">
        <v>515000</v>
      </c>
      <c r="H43" s="229">
        <v>514902.76400000002</v>
      </c>
      <c r="I43" s="229">
        <v>519000</v>
      </c>
      <c r="J43" s="229">
        <v>519000</v>
      </c>
    </row>
    <row r="44" spans="2:10" x14ac:dyDescent="0.25">
      <c r="B44" s="416">
        <v>44</v>
      </c>
      <c r="C44" s="417"/>
      <c r="D44" s="236" t="s">
        <v>816</v>
      </c>
      <c r="E44" s="171">
        <f t="shared" ref="E44:I44" si="11">E45</f>
        <v>403500</v>
      </c>
      <c r="F44" s="171">
        <f t="shared" si="11"/>
        <v>382610.81200000003</v>
      </c>
      <c r="G44" s="171">
        <f t="shared" si="11"/>
        <v>421500</v>
      </c>
      <c r="H44" s="171">
        <f t="shared" si="11"/>
        <v>410533.04300000001</v>
      </c>
      <c r="I44" s="171">
        <f t="shared" si="11"/>
        <v>500000</v>
      </c>
      <c r="J44" s="171">
        <f>J45</f>
        <v>473363.37900000002</v>
      </c>
    </row>
    <row r="45" spans="2:10" x14ac:dyDescent="0.25">
      <c r="B45" s="221"/>
      <c r="C45" s="146">
        <v>442</v>
      </c>
      <c r="D45" s="147" t="s">
        <v>817</v>
      </c>
      <c r="E45" s="229">
        <v>403500</v>
      </c>
      <c r="F45" s="229">
        <v>382610.81200000003</v>
      </c>
      <c r="G45" s="229">
        <v>421500</v>
      </c>
      <c r="H45" s="229">
        <v>410533.04300000001</v>
      </c>
      <c r="I45" s="229">
        <v>500000</v>
      </c>
      <c r="J45" s="229">
        <v>473363.37900000002</v>
      </c>
    </row>
    <row r="46" spans="2:10" x14ac:dyDescent="0.25">
      <c r="B46" s="416">
        <v>46</v>
      </c>
      <c r="C46" s="417"/>
      <c r="D46" s="201" t="s">
        <v>677</v>
      </c>
      <c r="E46" s="237">
        <f t="shared" ref="E46:I46" si="12">SUM(E47:E49)</f>
        <v>214106.37699999998</v>
      </c>
      <c r="F46" s="237">
        <f t="shared" si="12"/>
        <v>213546.826</v>
      </c>
      <c r="G46" s="237">
        <f t="shared" si="12"/>
        <v>504691.27799999999</v>
      </c>
      <c r="H46" s="237">
        <f t="shared" si="12"/>
        <v>447937.37399999995</v>
      </c>
      <c r="I46" s="237">
        <f t="shared" si="12"/>
        <v>1108320.149</v>
      </c>
      <c r="J46" s="237">
        <f>SUM(J47:J49)</f>
        <v>1103785.8970000001</v>
      </c>
    </row>
    <row r="47" spans="2:10" x14ac:dyDescent="0.25">
      <c r="B47" s="223"/>
      <c r="C47" s="146">
        <v>463</v>
      </c>
      <c r="D47" s="228" t="s">
        <v>818</v>
      </c>
      <c r="E47" s="229">
        <v>2000</v>
      </c>
      <c r="F47" s="229">
        <v>2000</v>
      </c>
      <c r="G47" s="229">
        <v>2000</v>
      </c>
      <c r="H47" s="229">
        <v>2000</v>
      </c>
      <c r="I47" s="229">
        <v>2600</v>
      </c>
      <c r="J47" s="229">
        <v>2600</v>
      </c>
    </row>
    <row r="48" spans="2:10" x14ac:dyDescent="0.25">
      <c r="B48" s="221"/>
      <c r="C48" s="146">
        <v>464</v>
      </c>
      <c r="D48" s="147" t="s">
        <v>678</v>
      </c>
      <c r="E48" s="229">
        <v>112027.693</v>
      </c>
      <c r="F48" s="229">
        <v>111468.14200000001</v>
      </c>
      <c r="G48" s="229">
        <v>221457.005</v>
      </c>
      <c r="H48" s="229">
        <v>164703.101</v>
      </c>
      <c r="I48" s="229">
        <v>780606.61800000002</v>
      </c>
      <c r="J48" s="229">
        <v>776072.36600000004</v>
      </c>
    </row>
    <row r="49" spans="2:10" x14ac:dyDescent="0.25">
      <c r="B49" s="221"/>
      <c r="C49" s="146">
        <v>465</v>
      </c>
      <c r="D49" s="147" t="s">
        <v>89</v>
      </c>
      <c r="E49" s="229">
        <v>100078.68399999999</v>
      </c>
      <c r="F49" s="229">
        <v>100078.68399999999</v>
      </c>
      <c r="G49" s="229">
        <v>281234.27299999999</v>
      </c>
      <c r="H49" s="229">
        <v>281234.27299999999</v>
      </c>
      <c r="I49" s="229">
        <v>325113.53100000002</v>
      </c>
      <c r="J49" s="229">
        <v>325113.53100000002</v>
      </c>
    </row>
    <row r="50" spans="2:10" x14ac:dyDescent="0.25">
      <c r="B50" s="416">
        <v>48</v>
      </c>
      <c r="C50" s="417"/>
      <c r="D50" s="201" t="s">
        <v>819</v>
      </c>
      <c r="E50" s="235">
        <f t="shared" ref="E50:I50" si="13">SUM(E51:E54)</f>
        <v>2764000</v>
      </c>
      <c r="F50" s="235">
        <f t="shared" si="13"/>
        <v>2432535.3119999999</v>
      </c>
      <c r="G50" s="235">
        <f t="shared" si="13"/>
        <v>3551340</v>
      </c>
      <c r="H50" s="235">
        <f t="shared" si="13"/>
        <v>3326815.1850000001</v>
      </c>
      <c r="I50" s="235">
        <f t="shared" si="13"/>
        <v>4481475.1229999997</v>
      </c>
      <c r="J50" s="235">
        <f>SUM(J51:J54)</f>
        <v>4233079.9509999994</v>
      </c>
    </row>
    <row r="51" spans="2:10" x14ac:dyDescent="0.25">
      <c r="B51" s="221"/>
      <c r="C51" s="146">
        <v>480</v>
      </c>
      <c r="D51" s="147" t="s">
        <v>96</v>
      </c>
      <c r="E51" s="229">
        <v>2470459.09</v>
      </c>
      <c r="F51" s="229">
        <v>2240358.1540000001</v>
      </c>
      <c r="G51" s="229">
        <v>3158140</v>
      </c>
      <c r="H51" s="229">
        <v>3110684.2310000001</v>
      </c>
      <c r="I51" s="229">
        <v>4255533.55</v>
      </c>
      <c r="J51" s="229">
        <v>4131383.2259999998</v>
      </c>
    </row>
    <row r="52" spans="2:10" x14ac:dyDescent="0.25">
      <c r="B52" s="221"/>
      <c r="C52" s="146">
        <v>482</v>
      </c>
      <c r="D52" s="147" t="s">
        <v>98</v>
      </c>
      <c r="E52" s="229">
        <v>288000</v>
      </c>
      <c r="F52" s="229">
        <v>191422.44</v>
      </c>
      <c r="G52" s="229">
        <v>389000</v>
      </c>
      <c r="H52" s="229">
        <v>212313.65700000001</v>
      </c>
      <c r="I52" s="229">
        <v>225941.573</v>
      </c>
      <c r="J52" s="229">
        <v>101696.72500000001</v>
      </c>
    </row>
    <row r="53" spans="2:10" x14ac:dyDescent="0.25">
      <c r="B53" s="224"/>
      <c r="C53" s="146">
        <v>483</v>
      </c>
      <c r="D53" s="147" t="s">
        <v>99</v>
      </c>
      <c r="E53" s="229">
        <v>5540.91</v>
      </c>
      <c r="F53" s="229">
        <v>754.71799999999996</v>
      </c>
      <c r="G53" s="229">
        <v>3000</v>
      </c>
      <c r="H53" s="229">
        <v>2704.8969999999999</v>
      </c>
      <c r="I53" s="229">
        <v>0</v>
      </c>
      <c r="J53" s="229">
        <v>0</v>
      </c>
    </row>
    <row r="54" spans="2:10" ht="15.75" thickBot="1" x14ac:dyDescent="0.3">
      <c r="B54" s="225"/>
      <c r="C54" s="157">
        <v>486</v>
      </c>
      <c r="D54" s="158" t="s">
        <v>102</v>
      </c>
      <c r="E54" s="238">
        <v>0</v>
      </c>
      <c r="F54" s="238">
        <v>0</v>
      </c>
      <c r="G54" s="238">
        <v>1200</v>
      </c>
      <c r="H54" s="238">
        <v>1112.4000000000001</v>
      </c>
      <c r="I54" s="238">
        <v>0</v>
      </c>
      <c r="J54" s="238">
        <v>0</v>
      </c>
    </row>
    <row r="55" spans="2:10" x14ac:dyDescent="0.25">
      <c r="D55" s="226"/>
      <c r="E55" s="124">
        <f>E50+E46+E42+E44+E34+E30</f>
        <v>10604500</v>
      </c>
      <c r="F55" s="124">
        <f>F50+F46+F42+F44+F34+F30</f>
        <v>10012379.887999998</v>
      </c>
      <c r="G55" s="124">
        <f t="shared" ref="G55:H55" si="14">G50+G46+G42+G44+G34+G30</f>
        <v>12899440</v>
      </c>
      <c r="H55" s="124">
        <f t="shared" si="14"/>
        <v>11772942.432999998</v>
      </c>
      <c r="I55" s="124">
        <f t="shared" ref="I55:J55" si="15">I50+I46+I42+I44+I34+I30</f>
        <v>15081283</v>
      </c>
      <c r="J55" s="124">
        <f t="shared" si="15"/>
        <v>14658724.868999999</v>
      </c>
    </row>
    <row r="56" spans="2:10" x14ac:dyDescent="0.25">
      <c r="E56" s="134">
        <f>E55-E6</f>
        <v>0</v>
      </c>
      <c r="F56" s="134">
        <f>F55-F6</f>
        <v>0</v>
      </c>
      <c r="G56" s="134">
        <f t="shared" ref="G56:H56" si="16">G55-G6</f>
        <v>0</v>
      </c>
      <c r="H56" s="134">
        <f t="shared" si="16"/>
        <v>0</v>
      </c>
      <c r="I56" s="134">
        <f t="shared" ref="I56:J56" si="17">I55-I6</f>
        <v>0</v>
      </c>
      <c r="J56" s="134">
        <f t="shared" si="17"/>
        <v>-9.999999962747097E-2</v>
      </c>
    </row>
  </sheetData>
  <mergeCells count="16">
    <mergeCell ref="B17:D17"/>
    <mergeCell ref="B4:H4"/>
    <mergeCell ref="B5:D5"/>
    <mergeCell ref="B6:D6"/>
    <mergeCell ref="B7:D7"/>
    <mergeCell ref="B13:D13"/>
    <mergeCell ref="B42:C42"/>
    <mergeCell ref="B44:C44"/>
    <mergeCell ref="B46:C46"/>
    <mergeCell ref="B50:C50"/>
    <mergeCell ref="B19:D19"/>
    <mergeCell ref="B23:D23"/>
    <mergeCell ref="B27:D27"/>
    <mergeCell ref="B29:C29"/>
    <mergeCell ref="B30:C30"/>
    <mergeCell ref="B34:C3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2"/>
  <sheetViews>
    <sheetView zoomScale="80" zoomScaleNormal="80" workbookViewId="0">
      <selection activeCell="E26" activeCellId="5" sqref="E6:J6 E8:J8 E11:J13 E15:J20 E22:J24 E26:J30"/>
    </sheetView>
  </sheetViews>
  <sheetFormatPr defaultRowHeight="15" x14ac:dyDescent="0.25"/>
  <cols>
    <col min="1" max="1" width="0.85546875" customWidth="1"/>
    <col min="2" max="3" width="6.5703125" customWidth="1"/>
    <col min="4" max="4" width="60.140625" bestFit="1" customWidth="1"/>
    <col min="5" max="10" width="14.85546875" customWidth="1"/>
  </cols>
  <sheetData>
    <row r="1" spans="2:15" x14ac:dyDescent="0.25">
      <c r="O1">
        <v>1000</v>
      </c>
    </row>
    <row r="2" spans="2:15" x14ac:dyDescent="0.25">
      <c r="B2" s="412" t="s">
        <v>599</v>
      </c>
      <c r="C2" s="412"/>
      <c r="D2" s="412"/>
      <c r="E2" s="411" t="s">
        <v>1165</v>
      </c>
      <c r="F2" s="411"/>
      <c r="G2" s="411" t="s">
        <v>1166</v>
      </c>
      <c r="H2" s="411"/>
      <c r="I2" s="411" t="s">
        <v>1167</v>
      </c>
      <c r="J2" s="411"/>
    </row>
    <row r="3" spans="2:15" x14ac:dyDescent="0.25">
      <c r="B3" s="412"/>
      <c r="C3" s="412"/>
      <c r="D3" s="412"/>
      <c r="E3" t="s">
        <v>173</v>
      </c>
      <c r="F3" t="s">
        <v>174</v>
      </c>
      <c r="G3" t="s">
        <v>173</v>
      </c>
      <c r="H3" t="s">
        <v>174</v>
      </c>
      <c r="I3" t="s">
        <v>173</v>
      </c>
      <c r="J3" t="s">
        <v>174</v>
      </c>
    </row>
    <row r="4" spans="2:15" x14ac:dyDescent="0.25">
      <c r="B4" s="412" t="s">
        <v>1168</v>
      </c>
      <c r="C4" s="412"/>
      <c r="D4" s="412"/>
      <c r="E4" s="343">
        <f>E5+E7</f>
        <v>296980.3</v>
      </c>
      <c r="F4" s="343">
        <f t="shared" ref="F4:J4" si="0">F5+F7</f>
        <v>257778.179</v>
      </c>
      <c r="G4" s="343">
        <f t="shared" si="0"/>
        <v>355127</v>
      </c>
      <c r="H4" s="343">
        <f t="shared" si="0"/>
        <v>318812.16100000002</v>
      </c>
      <c r="I4" s="343">
        <f t="shared" si="0"/>
        <v>443267</v>
      </c>
      <c r="J4" s="343">
        <f t="shared" si="0"/>
        <v>374804.96899999998</v>
      </c>
    </row>
    <row r="5" spans="2:15" x14ac:dyDescent="0.25">
      <c r="B5" s="411">
        <v>2</v>
      </c>
      <c r="C5" s="411"/>
      <c r="D5" t="s">
        <v>1111</v>
      </c>
      <c r="E5" s="341">
        <f t="shared" ref="E5:G5" si="1">E6</f>
        <v>294780.3</v>
      </c>
      <c r="F5" s="341">
        <f t="shared" si="1"/>
        <v>255578.179</v>
      </c>
      <c r="G5" s="341">
        <f t="shared" si="1"/>
        <v>353627</v>
      </c>
      <c r="H5" s="341">
        <f>H6</f>
        <v>318812.16100000002</v>
      </c>
      <c r="I5" s="341">
        <f t="shared" ref="I5:J5" si="2">I6</f>
        <v>434467</v>
      </c>
      <c r="J5" s="341">
        <f t="shared" si="2"/>
        <v>366011.96899999998</v>
      </c>
    </row>
    <row r="6" spans="2:15" x14ac:dyDescent="0.25">
      <c r="C6">
        <v>20</v>
      </c>
      <c r="D6" t="s">
        <v>1111</v>
      </c>
      <c r="E6" s="341">
        <v>294780.3</v>
      </c>
      <c r="F6" s="341">
        <v>255578.179</v>
      </c>
      <c r="G6" s="341">
        <v>353627</v>
      </c>
      <c r="H6" s="341">
        <v>318812.16100000002</v>
      </c>
      <c r="I6" s="341">
        <v>434467</v>
      </c>
      <c r="J6" s="341">
        <v>366011.96899999998</v>
      </c>
    </row>
    <row r="7" spans="2:15" x14ac:dyDescent="0.25">
      <c r="B7" s="411" t="s">
        <v>272</v>
      </c>
      <c r="C7" s="411"/>
      <c r="D7" t="s">
        <v>273</v>
      </c>
      <c r="E7" s="341">
        <f t="shared" ref="E7:G7" si="3">E8</f>
        <v>2200</v>
      </c>
      <c r="F7" s="341">
        <f t="shared" si="3"/>
        <v>2200</v>
      </c>
      <c r="G7" s="341">
        <f t="shared" si="3"/>
        <v>1500</v>
      </c>
      <c r="H7" s="341">
        <f>H8</f>
        <v>0</v>
      </c>
      <c r="I7" s="341">
        <f t="shared" ref="I7:J7" si="4">I8</f>
        <v>8800</v>
      </c>
      <c r="J7" s="341">
        <f t="shared" si="4"/>
        <v>8793</v>
      </c>
    </row>
    <row r="8" spans="2:15" x14ac:dyDescent="0.25">
      <c r="C8" t="s">
        <v>274</v>
      </c>
      <c r="D8" t="s">
        <v>313</v>
      </c>
      <c r="E8" s="341">
        <v>2200</v>
      </c>
      <c r="F8" s="341">
        <v>2200</v>
      </c>
      <c r="G8" s="341">
        <v>1500</v>
      </c>
      <c r="H8" s="341">
        <v>0</v>
      </c>
      <c r="I8" s="341">
        <v>8800</v>
      </c>
      <c r="J8" s="341">
        <v>8793</v>
      </c>
    </row>
    <row r="9" spans="2:15" x14ac:dyDescent="0.25">
      <c r="B9" s="411" t="s">
        <v>666</v>
      </c>
      <c r="C9" s="411"/>
      <c r="G9" s="341"/>
      <c r="H9" s="341"/>
    </row>
    <row r="10" spans="2:15" x14ac:dyDescent="0.25">
      <c r="B10">
        <v>40</v>
      </c>
      <c r="D10" t="s">
        <v>498</v>
      </c>
      <c r="E10" s="341">
        <f t="shared" ref="E10:G10" si="5">SUM(E11:E13)</f>
        <v>134047</v>
      </c>
      <c r="F10" s="341">
        <f t="shared" si="5"/>
        <v>128336.416</v>
      </c>
      <c r="G10" s="341">
        <f t="shared" si="5"/>
        <v>137447</v>
      </c>
      <c r="H10" s="341">
        <f>SUM(H11:H13)</f>
        <v>135639.75</v>
      </c>
      <c r="I10" s="341">
        <f t="shared" ref="I10:J10" si="6">SUM(I11:I13)</f>
        <v>141947</v>
      </c>
      <c r="J10" s="341">
        <f t="shared" si="6"/>
        <v>139163.802</v>
      </c>
    </row>
    <row r="11" spans="2:15" x14ac:dyDescent="0.25">
      <c r="C11">
        <v>401</v>
      </c>
      <c r="D11" t="s">
        <v>1107</v>
      </c>
      <c r="E11" s="341">
        <v>94824</v>
      </c>
      <c r="F11" s="341">
        <v>89972.153999999995</v>
      </c>
      <c r="G11" s="341">
        <v>95831</v>
      </c>
      <c r="H11" s="341">
        <v>95050.755999999994</v>
      </c>
      <c r="I11" s="341">
        <v>99621</v>
      </c>
      <c r="J11" s="341">
        <v>97719.962</v>
      </c>
    </row>
    <row r="12" spans="2:15" x14ac:dyDescent="0.25">
      <c r="C12">
        <v>402</v>
      </c>
      <c r="D12" t="s">
        <v>87</v>
      </c>
      <c r="E12" s="341">
        <v>36363</v>
      </c>
      <c r="F12" s="341">
        <v>35826.262000000002</v>
      </c>
      <c r="G12" s="341">
        <v>39016</v>
      </c>
      <c r="H12" s="341">
        <v>38167.993999999999</v>
      </c>
      <c r="I12" s="341">
        <v>39826</v>
      </c>
      <c r="J12" s="341">
        <v>38983.839999999997</v>
      </c>
    </row>
    <row r="13" spans="2:15" x14ac:dyDescent="0.25">
      <c r="C13">
        <v>404</v>
      </c>
      <c r="D13" t="s">
        <v>88</v>
      </c>
      <c r="E13" s="341">
        <v>2860</v>
      </c>
      <c r="F13" s="341">
        <v>2538</v>
      </c>
      <c r="G13" s="341">
        <v>2600</v>
      </c>
      <c r="H13" s="341">
        <v>2421</v>
      </c>
      <c r="I13" s="341">
        <v>2500</v>
      </c>
      <c r="J13" s="341">
        <v>2460</v>
      </c>
    </row>
    <row r="14" spans="2:15" x14ac:dyDescent="0.25">
      <c r="B14">
        <v>42</v>
      </c>
      <c r="D14" t="s">
        <v>497</v>
      </c>
      <c r="E14" s="341">
        <f t="shared" ref="E14:G14" si="7">SUM(E15:E20)</f>
        <v>91397.3</v>
      </c>
      <c r="F14" s="341">
        <f t="shared" si="7"/>
        <v>81317.903000000006</v>
      </c>
      <c r="G14" s="341">
        <f t="shared" si="7"/>
        <v>107287.984</v>
      </c>
      <c r="H14" s="341">
        <f>SUM(H15:H20)</f>
        <v>80587.335000000006</v>
      </c>
      <c r="I14" s="341">
        <f t="shared" ref="I14:J14" si="8">SUM(I15:I20)</f>
        <v>223709.16700000002</v>
      </c>
      <c r="J14" s="341">
        <f t="shared" si="8"/>
        <v>178439.606</v>
      </c>
    </row>
    <row r="15" spans="2:15" x14ac:dyDescent="0.25">
      <c r="C15">
        <v>420</v>
      </c>
      <c r="D15" t="s">
        <v>1108</v>
      </c>
      <c r="E15" s="341">
        <v>3200</v>
      </c>
      <c r="F15" s="341">
        <v>2699.1979999999999</v>
      </c>
      <c r="G15" s="341">
        <v>4200</v>
      </c>
      <c r="H15" s="341">
        <v>2617.9899999999998</v>
      </c>
      <c r="I15" s="341">
        <v>11120</v>
      </c>
      <c r="J15" s="341">
        <v>7067.2619999999997</v>
      </c>
    </row>
    <row r="16" spans="2:15" x14ac:dyDescent="0.25">
      <c r="C16">
        <v>421</v>
      </c>
      <c r="D16" t="s">
        <v>1109</v>
      </c>
      <c r="E16" s="341">
        <v>15715.3</v>
      </c>
      <c r="F16" s="341">
        <v>12493.937</v>
      </c>
      <c r="G16" s="341">
        <v>22600</v>
      </c>
      <c r="H16" s="341">
        <v>19104.752</v>
      </c>
      <c r="I16" s="341">
        <v>21900</v>
      </c>
      <c r="J16" s="341">
        <v>18436.205999999998</v>
      </c>
    </row>
    <row r="17" spans="2:10" x14ac:dyDescent="0.25">
      <c r="C17">
        <v>423</v>
      </c>
      <c r="D17" t="s">
        <v>673</v>
      </c>
      <c r="E17" s="341">
        <v>5900</v>
      </c>
      <c r="F17" s="341">
        <v>3658.4009999999998</v>
      </c>
      <c r="G17" s="341">
        <v>5100</v>
      </c>
      <c r="H17" s="341">
        <v>3823.8090000000002</v>
      </c>
      <c r="I17" s="341">
        <v>5774.1670000000004</v>
      </c>
      <c r="J17" s="341">
        <v>5254.3459999999995</v>
      </c>
    </row>
    <row r="18" spans="2:10" x14ac:dyDescent="0.25">
      <c r="C18">
        <v>424</v>
      </c>
      <c r="D18" t="s">
        <v>1110</v>
      </c>
      <c r="E18" s="341">
        <v>30200</v>
      </c>
      <c r="F18" s="341">
        <v>30199.955999999998</v>
      </c>
      <c r="G18" s="341">
        <v>21200</v>
      </c>
      <c r="H18" s="341">
        <v>15457.445</v>
      </c>
      <c r="I18" s="341">
        <v>47800</v>
      </c>
      <c r="J18" s="341">
        <v>43880.841999999997</v>
      </c>
    </row>
    <row r="19" spans="2:10" x14ac:dyDescent="0.25">
      <c r="C19">
        <v>425</v>
      </c>
      <c r="D19" t="s">
        <v>675</v>
      </c>
      <c r="E19" s="341">
        <v>25782</v>
      </c>
      <c r="F19" s="341">
        <v>24309.88</v>
      </c>
      <c r="G19" s="341">
        <v>31100</v>
      </c>
      <c r="H19" s="341">
        <v>28277.055</v>
      </c>
      <c r="I19" s="341">
        <v>70585</v>
      </c>
      <c r="J19" s="341">
        <v>59280.671000000002</v>
      </c>
    </row>
    <row r="20" spans="2:10" x14ac:dyDescent="0.25">
      <c r="C20">
        <v>426</v>
      </c>
      <c r="D20" t="s">
        <v>676</v>
      </c>
      <c r="E20" s="341">
        <v>10600</v>
      </c>
      <c r="F20" s="341">
        <v>7956.5309999999999</v>
      </c>
      <c r="G20" s="341">
        <v>23087.984</v>
      </c>
      <c r="H20" s="341">
        <v>11306.284</v>
      </c>
      <c r="I20" s="341">
        <v>66530</v>
      </c>
      <c r="J20" s="341">
        <v>44520.279000000002</v>
      </c>
    </row>
    <row r="21" spans="2:10" x14ac:dyDescent="0.25">
      <c r="B21">
        <v>46</v>
      </c>
      <c r="D21" t="s">
        <v>496</v>
      </c>
      <c r="E21" s="341">
        <f t="shared" ref="E21:G21" si="9">SUM(E22:E24)</f>
        <v>24430</v>
      </c>
      <c r="F21" s="341">
        <f t="shared" si="9"/>
        <v>9538.9240000000009</v>
      </c>
      <c r="G21" s="341">
        <f t="shared" si="9"/>
        <v>23362.016</v>
      </c>
      <c r="H21" s="341">
        <f>SUM(H22:H24)</f>
        <v>18837.563999999998</v>
      </c>
      <c r="I21" s="341">
        <f t="shared" ref="I21:J21" si="10">SUM(I22:I24)</f>
        <v>17095.832999999999</v>
      </c>
      <c r="J21" s="341">
        <f t="shared" si="10"/>
        <v>11210.713</v>
      </c>
    </row>
    <row r="22" spans="2:10" x14ac:dyDescent="0.25">
      <c r="C22">
        <v>463</v>
      </c>
      <c r="D22" t="s">
        <v>818</v>
      </c>
      <c r="E22" s="341">
        <v>4800</v>
      </c>
      <c r="F22" s="341">
        <v>0</v>
      </c>
      <c r="G22" s="341">
        <v>3500</v>
      </c>
      <c r="H22" s="341">
        <v>0</v>
      </c>
      <c r="I22" s="341">
        <v>2500</v>
      </c>
      <c r="J22" s="341">
        <v>0</v>
      </c>
    </row>
    <row r="23" spans="2:10" x14ac:dyDescent="0.25">
      <c r="C23">
        <v>464</v>
      </c>
      <c r="D23" t="s">
        <v>678</v>
      </c>
      <c r="E23" s="341">
        <v>19212.489000000001</v>
      </c>
      <c r="F23" s="341">
        <v>9121.4130000000005</v>
      </c>
      <c r="G23" s="341">
        <v>18725.126</v>
      </c>
      <c r="H23" s="341">
        <v>17700.673999999999</v>
      </c>
      <c r="I23" s="341">
        <v>13538.65</v>
      </c>
      <c r="J23" s="341">
        <v>10153.530000000001</v>
      </c>
    </row>
    <row r="24" spans="2:10" x14ac:dyDescent="0.25">
      <c r="C24">
        <v>465</v>
      </c>
      <c r="D24" t="s">
        <v>89</v>
      </c>
      <c r="E24" s="341">
        <v>417.51100000000002</v>
      </c>
      <c r="F24" s="341">
        <v>417.51100000000002</v>
      </c>
      <c r="G24" s="341">
        <v>1136.8900000000001</v>
      </c>
      <c r="H24" s="341">
        <v>1136.8900000000001</v>
      </c>
      <c r="I24" s="341">
        <v>1057.183</v>
      </c>
      <c r="J24" s="341">
        <v>1057.183</v>
      </c>
    </row>
    <row r="25" spans="2:10" x14ac:dyDescent="0.25">
      <c r="B25">
        <v>48</v>
      </c>
      <c r="D25" t="s">
        <v>95</v>
      </c>
      <c r="E25" s="341">
        <f t="shared" ref="E25:G25" si="11">SUM(E26:E30)</f>
        <v>47106</v>
      </c>
      <c r="F25" s="341">
        <f t="shared" si="11"/>
        <v>38584.936000000002</v>
      </c>
      <c r="G25" s="341">
        <f t="shared" si="11"/>
        <v>87030</v>
      </c>
      <c r="H25" s="341">
        <f>SUM(H26:H30)</f>
        <v>83747.511999999988</v>
      </c>
      <c r="I25" s="341">
        <f t="shared" ref="I25:J25" si="12">SUM(I26:I30)</f>
        <v>60515</v>
      </c>
      <c r="J25" s="341">
        <f t="shared" si="12"/>
        <v>45990.847999999998</v>
      </c>
    </row>
    <row r="26" spans="2:10" x14ac:dyDescent="0.25">
      <c r="C26">
        <v>480</v>
      </c>
      <c r="D26" t="s">
        <v>96</v>
      </c>
      <c r="E26" s="341">
        <v>46806</v>
      </c>
      <c r="F26" s="341">
        <v>38285.686000000002</v>
      </c>
      <c r="G26" s="341">
        <v>40400</v>
      </c>
      <c r="H26" s="341">
        <v>38380.432999999997</v>
      </c>
      <c r="I26" s="341">
        <v>46070</v>
      </c>
      <c r="J26" s="341">
        <v>35806.396000000001</v>
      </c>
    </row>
    <row r="27" spans="2:10" x14ac:dyDescent="0.25">
      <c r="C27">
        <v>482</v>
      </c>
      <c r="D27" t="s">
        <v>98</v>
      </c>
      <c r="E27" s="341">
        <v>0</v>
      </c>
      <c r="F27" s="341">
        <v>0</v>
      </c>
      <c r="G27" s="341">
        <v>1846</v>
      </c>
      <c r="H27" s="341">
        <v>1846</v>
      </c>
      <c r="I27" s="341">
        <v>6700</v>
      </c>
      <c r="J27" s="341">
        <v>2614.4580000000001</v>
      </c>
    </row>
    <row r="28" spans="2:10" x14ac:dyDescent="0.25">
      <c r="C28">
        <v>483</v>
      </c>
      <c r="D28" t="s">
        <v>99</v>
      </c>
      <c r="E28" s="341">
        <v>0</v>
      </c>
      <c r="F28" s="341">
        <v>0</v>
      </c>
      <c r="G28" s="341">
        <v>0</v>
      </c>
      <c r="H28" s="341">
        <v>0</v>
      </c>
      <c r="I28" s="341">
        <v>690</v>
      </c>
      <c r="J28" s="341">
        <v>675.92399999999998</v>
      </c>
    </row>
    <row r="29" spans="2:10" x14ac:dyDescent="0.25">
      <c r="C29">
        <v>485</v>
      </c>
      <c r="D29" t="s">
        <v>101</v>
      </c>
      <c r="E29" s="341">
        <v>300</v>
      </c>
      <c r="F29" s="341">
        <v>299.25</v>
      </c>
      <c r="G29" s="341">
        <v>1000</v>
      </c>
      <c r="H29" s="341">
        <v>999.46</v>
      </c>
      <c r="I29" s="341">
        <v>3555</v>
      </c>
      <c r="J29" s="341">
        <v>3445.63</v>
      </c>
    </row>
    <row r="30" spans="2:10" x14ac:dyDescent="0.25">
      <c r="C30">
        <v>486</v>
      </c>
      <c r="D30" t="s">
        <v>102</v>
      </c>
      <c r="E30" s="341">
        <v>0</v>
      </c>
      <c r="F30" s="341">
        <v>0</v>
      </c>
      <c r="G30" s="341">
        <v>43784</v>
      </c>
      <c r="H30" s="341">
        <v>42521.618999999999</v>
      </c>
      <c r="I30" s="341">
        <v>3500</v>
      </c>
      <c r="J30" s="341">
        <v>3448.44</v>
      </c>
    </row>
    <row r="31" spans="2:10" x14ac:dyDescent="0.25">
      <c r="E31" s="343">
        <f>E25+E21+E14+E10</f>
        <v>296980.3</v>
      </c>
      <c r="F31" s="343">
        <f t="shared" ref="F31:J31" si="13">F25+F21+F14+F10</f>
        <v>257778.179</v>
      </c>
      <c r="G31" s="343">
        <f t="shared" si="13"/>
        <v>355127</v>
      </c>
      <c r="H31" s="343">
        <f t="shared" si="13"/>
        <v>318812.16099999996</v>
      </c>
      <c r="I31" s="343">
        <f t="shared" si="13"/>
        <v>443267</v>
      </c>
      <c r="J31" s="343">
        <f t="shared" si="13"/>
        <v>374804.96900000004</v>
      </c>
    </row>
    <row r="32" spans="2:10" x14ac:dyDescent="0.25">
      <c r="E32" s="343">
        <f>E4-E31</f>
        <v>0</v>
      </c>
      <c r="F32" s="343">
        <f t="shared" ref="F32:J32" si="14">F4-F31</f>
        <v>0</v>
      </c>
      <c r="G32" s="343">
        <f t="shared" si="14"/>
        <v>0</v>
      </c>
      <c r="H32" s="343">
        <f t="shared" si="14"/>
        <v>0</v>
      </c>
      <c r="I32" s="343">
        <f t="shared" si="14"/>
        <v>0</v>
      </c>
      <c r="J32" s="343">
        <f t="shared" si="14"/>
        <v>0</v>
      </c>
    </row>
  </sheetData>
  <mergeCells count="8">
    <mergeCell ref="B9:C9"/>
    <mergeCell ref="B2:D3"/>
    <mergeCell ref="E2:F2"/>
    <mergeCell ref="G2:H2"/>
    <mergeCell ref="I2:J2"/>
    <mergeCell ref="B4:D4"/>
    <mergeCell ref="B7:C7"/>
    <mergeCell ref="B5:C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3"/>
  <sheetViews>
    <sheetView topLeftCell="B1" zoomScale="90" zoomScaleNormal="90" workbookViewId="0">
      <selection activeCell="M19" sqref="M19"/>
    </sheetView>
  </sheetViews>
  <sheetFormatPr defaultRowHeight="15" x14ac:dyDescent="0.25"/>
  <cols>
    <col min="1" max="1" width="2" customWidth="1"/>
    <col min="2" max="2" width="4.5703125" customWidth="1"/>
    <col min="3" max="3" width="6.140625" customWidth="1"/>
    <col min="4" max="4" width="57" customWidth="1"/>
    <col min="5" max="6" width="13.42578125" style="341" customWidth="1"/>
    <col min="7" max="10" width="13.42578125" customWidth="1"/>
  </cols>
  <sheetData>
    <row r="1" spans="2:15" x14ac:dyDescent="0.25">
      <c r="O1">
        <v>1000</v>
      </c>
    </row>
    <row r="2" spans="2:15" x14ac:dyDescent="0.25">
      <c r="B2" s="413" t="s">
        <v>324</v>
      </c>
      <c r="C2" s="413"/>
      <c r="D2" s="413"/>
      <c r="E2" s="436" t="s">
        <v>1165</v>
      </c>
      <c r="F2" s="436"/>
      <c r="G2" s="436" t="s">
        <v>1166</v>
      </c>
      <c r="H2" s="436"/>
      <c r="I2" s="436" t="s">
        <v>1167</v>
      </c>
      <c r="J2" s="436"/>
    </row>
    <row r="3" spans="2:15" x14ac:dyDescent="0.25">
      <c r="B3" s="413"/>
      <c r="C3" s="413"/>
      <c r="D3" s="413"/>
      <c r="E3" s="341" t="s">
        <v>173</v>
      </c>
      <c r="F3" s="341" t="s">
        <v>174</v>
      </c>
      <c r="G3" s="341" t="s">
        <v>173</v>
      </c>
      <c r="H3" s="341" t="s">
        <v>174</v>
      </c>
      <c r="I3" s="341" t="s">
        <v>173</v>
      </c>
      <c r="J3" s="341" t="s">
        <v>174</v>
      </c>
    </row>
    <row r="4" spans="2:15" x14ac:dyDescent="0.25">
      <c r="B4" s="412" t="s">
        <v>1168</v>
      </c>
      <c r="C4" s="412"/>
      <c r="D4" s="412"/>
      <c r="E4" s="341">
        <f>E5+E7</f>
        <v>224550.742</v>
      </c>
      <c r="F4" s="341">
        <f t="shared" ref="F4:J4" si="0">F5+F7</f>
        <v>211941.15900000001</v>
      </c>
      <c r="G4" s="341">
        <f t="shared" si="0"/>
        <v>355127</v>
      </c>
      <c r="H4" s="341">
        <f t="shared" si="0"/>
        <v>318812.16100000002</v>
      </c>
      <c r="I4" s="341">
        <f t="shared" si="0"/>
        <v>246090</v>
      </c>
      <c r="J4" s="341">
        <f t="shared" si="0"/>
        <v>244461.875</v>
      </c>
    </row>
    <row r="5" spans="2:15" x14ac:dyDescent="0.25">
      <c r="B5" s="411">
        <v>2</v>
      </c>
      <c r="C5" s="411"/>
      <c r="D5" t="s">
        <v>1112</v>
      </c>
      <c r="E5" s="341">
        <f t="shared" ref="E5:G5" si="1">E6</f>
        <v>195344.742</v>
      </c>
      <c r="F5" s="341">
        <f t="shared" si="1"/>
        <v>183985.12400000001</v>
      </c>
      <c r="G5" s="341">
        <f t="shared" si="1"/>
        <v>353627</v>
      </c>
      <c r="H5" s="341">
        <f>H6</f>
        <v>318812.16100000002</v>
      </c>
      <c r="I5" s="341">
        <f t="shared" ref="I5:J5" si="2">I6</f>
        <v>246090</v>
      </c>
      <c r="J5" s="341">
        <f t="shared" si="2"/>
        <v>244461.875</v>
      </c>
    </row>
    <row r="6" spans="2:15" x14ac:dyDescent="0.25">
      <c r="C6">
        <v>20</v>
      </c>
      <c r="D6" t="s">
        <v>1112</v>
      </c>
      <c r="E6" s="341">
        <v>195344.742</v>
      </c>
      <c r="F6" s="341">
        <v>183985.12400000001</v>
      </c>
      <c r="G6" s="341">
        <v>353627</v>
      </c>
      <c r="H6" s="341">
        <v>318812.16100000002</v>
      </c>
      <c r="I6" s="341">
        <v>246090</v>
      </c>
      <c r="J6" s="341">
        <v>244461.875</v>
      </c>
    </row>
    <row r="7" spans="2:15" x14ac:dyDescent="0.25">
      <c r="B7" s="411">
        <v>3</v>
      </c>
      <c r="C7" s="411"/>
      <c r="D7" t="s">
        <v>1113</v>
      </c>
      <c r="E7" s="341">
        <f t="shared" ref="E7:J7" si="3">E8</f>
        <v>29206</v>
      </c>
      <c r="F7" s="341">
        <f t="shared" si="3"/>
        <v>27956.035</v>
      </c>
      <c r="G7" s="341">
        <f t="shared" si="3"/>
        <v>1500</v>
      </c>
      <c r="H7" s="341">
        <f t="shared" si="3"/>
        <v>0</v>
      </c>
      <c r="I7" s="341">
        <f t="shared" si="3"/>
        <v>0</v>
      </c>
      <c r="J7" s="341">
        <f t="shared" si="3"/>
        <v>0</v>
      </c>
    </row>
    <row r="8" spans="2:15" x14ac:dyDescent="0.25">
      <c r="C8" t="s">
        <v>325</v>
      </c>
      <c r="D8" t="s">
        <v>1113</v>
      </c>
      <c r="E8" s="341">
        <v>29206</v>
      </c>
      <c r="F8" s="341">
        <v>27956.035</v>
      </c>
      <c r="G8" s="341">
        <v>1500</v>
      </c>
      <c r="H8" s="341">
        <v>0</v>
      </c>
      <c r="I8" s="341">
        <v>0</v>
      </c>
      <c r="J8" s="341">
        <v>0</v>
      </c>
    </row>
    <row r="9" spans="2:15" x14ac:dyDescent="0.25">
      <c r="B9" s="411" t="s">
        <v>666</v>
      </c>
      <c r="C9" s="411"/>
      <c r="G9" s="341"/>
      <c r="H9" s="341"/>
    </row>
    <row r="10" spans="2:15" x14ac:dyDescent="0.25">
      <c r="B10">
        <v>40</v>
      </c>
      <c r="D10" t="s">
        <v>498</v>
      </c>
      <c r="E10" s="341">
        <f t="shared" ref="E10:G10" si="4">SUM(E11:E13)</f>
        <v>146427</v>
      </c>
      <c r="F10" s="341">
        <f t="shared" si="4"/>
        <v>146398.69400000002</v>
      </c>
      <c r="G10" s="341">
        <f t="shared" si="4"/>
        <v>137447</v>
      </c>
      <c r="H10" s="341">
        <f>SUM(H11:H13)</f>
        <v>135639.75</v>
      </c>
      <c r="I10" s="341">
        <f t="shared" ref="I10:J10" si="5">SUM(I11:I13)</f>
        <v>205490</v>
      </c>
      <c r="J10" s="341">
        <f t="shared" si="5"/>
        <v>205431.098</v>
      </c>
    </row>
    <row r="11" spans="2:15" x14ac:dyDescent="0.25">
      <c r="C11">
        <v>401</v>
      </c>
      <c r="D11" t="s">
        <v>1107</v>
      </c>
      <c r="E11" s="341">
        <v>103585</v>
      </c>
      <c r="F11" s="341">
        <v>103578.724</v>
      </c>
      <c r="G11" s="341">
        <v>95831</v>
      </c>
      <c r="H11" s="341">
        <v>95050.755999999994</v>
      </c>
      <c r="I11" s="341">
        <v>146047</v>
      </c>
      <c r="J11" s="341">
        <v>145988.413</v>
      </c>
    </row>
    <row r="12" spans="2:15" x14ac:dyDescent="0.25">
      <c r="C12">
        <v>402</v>
      </c>
      <c r="D12" t="s">
        <v>87</v>
      </c>
      <c r="E12" s="341">
        <v>40177</v>
      </c>
      <c r="F12" s="341">
        <v>40164.97</v>
      </c>
      <c r="G12" s="341">
        <v>39016</v>
      </c>
      <c r="H12" s="341">
        <v>38167.993999999999</v>
      </c>
      <c r="I12" s="341">
        <v>56093</v>
      </c>
      <c r="J12" s="341">
        <v>56092.684999999998</v>
      </c>
    </row>
    <row r="13" spans="2:15" x14ac:dyDescent="0.25">
      <c r="C13">
        <v>404</v>
      </c>
      <c r="D13" t="s">
        <v>88</v>
      </c>
      <c r="E13" s="341">
        <v>2665</v>
      </c>
      <c r="F13" s="341">
        <v>2655</v>
      </c>
      <c r="G13" s="341">
        <v>2600</v>
      </c>
      <c r="H13" s="341">
        <v>2421</v>
      </c>
      <c r="I13" s="341">
        <v>3350</v>
      </c>
      <c r="J13" s="341">
        <v>3350</v>
      </c>
    </row>
    <row r="14" spans="2:15" x14ac:dyDescent="0.25">
      <c r="B14">
        <v>42</v>
      </c>
      <c r="D14" t="s">
        <v>497</v>
      </c>
      <c r="E14" s="341">
        <f t="shared" ref="E14:G14" si="6">SUM(E15:E20)</f>
        <v>33319.756999999998</v>
      </c>
      <c r="F14" s="341">
        <f t="shared" si="6"/>
        <v>23157.998000000003</v>
      </c>
      <c r="G14" s="341">
        <f t="shared" si="6"/>
        <v>107287.984</v>
      </c>
      <c r="H14" s="341">
        <f>SUM(H15:H20)</f>
        <v>80587.335000000006</v>
      </c>
      <c r="I14" s="341">
        <f t="shared" ref="I14:J14" si="7">SUM(I15:I20)</f>
        <v>20189.643000000004</v>
      </c>
      <c r="J14" s="341">
        <f t="shared" si="7"/>
        <v>19020.673000000003</v>
      </c>
    </row>
    <row r="15" spans="2:15" x14ac:dyDescent="0.25">
      <c r="C15">
        <v>420</v>
      </c>
      <c r="D15" t="s">
        <v>1108</v>
      </c>
      <c r="E15" s="341">
        <v>7369</v>
      </c>
      <c r="F15" s="341">
        <v>4694.5029999999997</v>
      </c>
      <c r="G15" s="341">
        <v>4200</v>
      </c>
      <c r="H15" s="341">
        <v>2617.9899999999998</v>
      </c>
      <c r="I15" s="341">
        <v>1289.269</v>
      </c>
      <c r="J15" s="341">
        <v>1158.096</v>
      </c>
    </row>
    <row r="16" spans="2:15" x14ac:dyDescent="0.25">
      <c r="C16">
        <v>421</v>
      </c>
      <c r="D16" t="s">
        <v>1109</v>
      </c>
      <c r="E16" s="341">
        <v>9756.3209999999999</v>
      </c>
      <c r="F16" s="341">
        <v>9065.0550000000003</v>
      </c>
      <c r="G16" s="341">
        <v>22600</v>
      </c>
      <c r="H16" s="341">
        <v>19104.752</v>
      </c>
      <c r="I16" s="341">
        <v>10428.955</v>
      </c>
      <c r="J16" s="341">
        <v>10408.955</v>
      </c>
    </row>
    <row r="17" spans="2:10" x14ac:dyDescent="0.25">
      <c r="C17">
        <v>423</v>
      </c>
      <c r="D17" t="s">
        <v>673</v>
      </c>
      <c r="E17" s="341">
        <v>1404.0650000000001</v>
      </c>
      <c r="F17" s="341">
        <v>1216.4929999999999</v>
      </c>
      <c r="G17" s="341">
        <v>5100</v>
      </c>
      <c r="H17" s="341">
        <v>3823.8090000000002</v>
      </c>
      <c r="I17" s="341">
        <v>1122.575</v>
      </c>
      <c r="J17" s="341">
        <v>1026.325</v>
      </c>
    </row>
    <row r="18" spans="2:10" x14ac:dyDescent="0.25">
      <c r="C18">
        <v>424</v>
      </c>
      <c r="D18" t="s">
        <v>1110</v>
      </c>
      <c r="E18" s="341">
        <v>2097</v>
      </c>
      <c r="F18" s="341">
        <v>2058.4690000000001</v>
      </c>
      <c r="G18" s="341">
        <v>21200</v>
      </c>
      <c r="H18" s="341">
        <v>15457.445</v>
      </c>
      <c r="I18" s="341">
        <v>2700.7649999999999</v>
      </c>
      <c r="J18" s="341">
        <v>2700.7649999999999</v>
      </c>
    </row>
    <row r="19" spans="2:10" x14ac:dyDescent="0.25">
      <c r="C19">
        <v>425</v>
      </c>
      <c r="D19" t="s">
        <v>675</v>
      </c>
      <c r="E19" s="341">
        <v>10233.370999999999</v>
      </c>
      <c r="F19" s="341">
        <v>4823.4179999999997</v>
      </c>
      <c r="G19" s="341">
        <v>31100</v>
      </c>
      <c r="H19" s="341">
        <v>28277.055</v>
      </c>
      <c r="I19" s="341">
        <v>3581.91</v>
      </c>
      <c r="J19" s="341">
        <v>2920.3629999999998</v>
      </c>
    </row>
    <row r="20" spans="2:10" x14ac:dyDescent="0.25">
      <c r="C20">
        <v>426</v>
      </c>
      <c r="D20" t="s">
        <v>676</v>
      </c>
      <c r="E20" s="341">
        <v>2460</v>
      </c>
      <c r="F20" s="341">
        <v>1300.06</v>
      </c>
      <c r="G20" s="341">
        <v>23087.984</v>
      </c>
      <c r="H20" s="341">
        <v>11306.284</v>
      </c>
      <c r="I20" s="341">
        <v>1066.1690000000001</v>
      </c>
      <c r="J20" s="341">
        <v>806.16899999999998</v>
      </c>
    </row>
    <row r="21" spans="2:10" x14ac:dyDescent="0.25">
      <c r="B21">
        <v>46</v>
      </c>
      <c r="D21" t="s">
        <v>496</v>
      </c>
      <c r="E21" s="341">
        <f t="shared" ref="E21:G21" si="8">SUM(E22:E24)</f>
        <v>6485.9850000000006</v>
      </c>
      <c r="F21" s="341">
        <f t="shared" si="8"/>
        <v>6087.1280000000006</v>
      </c>
      <c r="G21" s="341">
        <f t="shared" si="8"/>
        <v>23362.016</v>
      </c>
      <c r="H21" s="341">
        <f>SUM(H22:H24)</f>
        <v>18837.563999999998</v>
      </c>
      <c r="I21" s="341">
        <f t="shared" ref="I21:J21" si="9">SUM(I22:I24)</f>
        <v>10705.026</v>
      </c>
      <c r="J21" s="341">
        <f t="shared" si="9"/>
        <v>10476.986000000001</v>
      </c>
    </row>
    <row r="22" spans="2:10" x14ac:dyDescent="0.25">
      <c r="C22">
        <v>463</v>
      </c>
      <c r="D22" t="s">
        <v>818</v>
      </c>
      <c r="E22" s="341">
        <v>0</v>
      </c>
      <c r="F22" s="341">
        <v>0</v>
      </c>
      <c r="G22" s="341">
        <v>3500</v>
      </c>
      <c r="H22" s="341">
        <v>0</v>
      </c>
      <c r="I22" s="341">
        <v>0</v>
      </c>
      <c r="J22" s="341">
        <v>0</v>
      </c>
    </row>
    <row r="23" spans="2:10" x14ac:dyDescent="0.25">
      <c r="C23">
        <v>464</v>
      </c>
      <c r="D23" t="s">
        <v>678</v>
      </c>
      <c r="E23" s="341">
        <v>1897.3589999999999</v>
      </c>
      <c r="F23" s="341">
        <v>1498.502</v>
      </c>
      <c r="G23" s="341">
        <v>18725.126</v>
      </c>
      <c r="H23" s="341">
        <v>17700.673999999999</v>
      </c>
      <c r="I23" s="341">
        <v>1594.625</v>
      </c>
      <c r="J23" s="341">
        <v>1594.625</v>
      </c>
    </row>
    <row r="24" spans="2:10" x14ac:dyDescent="0.25">
      <c r="C24">
        <v>465</v>
      </c>
      <c r="D24" t="s">
        <v>89</v>
      </c>
      <c r="E24" s="341">
        <v>4588.6260000000002</v>
      </c>
      <c r="F24" s="341">
        <v>4588.6260000000002</v>
      </c>
      <c r="G24" s="341">
        <v>1136.8900000000001</v>
      </c>
      <c r="H24" s="341">
        <v>1136.8900000000001</v>
      </c>
      <c r="I24" s="341">
        <v>9110.4009999999998</v>
      </c>
      <c r="J24" s="341">
        <v>8882.3610000000008</v>
      </c>
    </row>
    <row r="25" spans="2:10" x14ac:dyDescent="0.25">
      <c r="B25">
        <v>48</v>
      </c>
      <c r="D25" t="s">
        <v>95</v>
      </c>
      <c r="E25" s="341">
        <f t="shared" ref="E25:G25" si="10">SUM(E26:E31)</f>
        <v>38318</v>
      </c>
      <c r="F25" s="341">
        <f t="shared" si="10"/>
        <v>36297.339</v>
      </c>
      <c r="G25" s="341">
        <f t="shared" si="10"/>
        <v>87030</v>
      </c>
      <c r="H25" s="341">
        <f>SUM(H26:H31)</f>
        <v>83747.511999999988</v>
      </c>
      <c r="I25" s="341">
        <f t="shared" ref="I25:J25" si="11">SUM(I26:I31)</f>
        <v>9705.3310000000001</v>
      </c>
      <c r="J25" s="341">
        <f t="shared" si="11"/>
        <v>9533.1180000000004</v>
      </c>
    </row>
    <row r="26" spans="2:10" x14ac:dyDescent="0.25">
      <c r="C26">
        <v>480</v>
      </c>
      <c r="D26" t="s">
        <v>96</v>
      </c>
      <c r="E26" s="341">
        <v>11783</v>
      </c>
      <c r="F26" s="341">
        <v>11390.584999999999</v>
      </c>
      <c r="G26" s="341">
        <v>40400</v>
      </c>
      <c r="H26" s="341">
        <v>38380.432999999997</v>
      </c>
      <c r="I26" s="341">
        <v>4567.3310000000001</v>
      </c>
      <c r="J26" s="341">
        <v>4447.3310000000001</v>
      </c>
    </row>
    <row r="27" spans="2:10" x14ac:dyDescent="0.25">
      <c r="C27">
        <v>481</v>
      </c>
      <c r="D27" t="s">
        <v>97</v>
      </c>
      <c r="E27" s="341">
        <v>300</v>
      </c>
      <c r="F27" s="341">
        <v>0</v>
      </c>
      <c r="G27" s="341">
        <v>0</v>
      </c>
      <c r="H27" s="341">
        <v>0</v>
      </c>
      <c r="I27" s="341">
        <v>0</v>
      </c>
      <c r="J27" s="341">
        <v>0</v>
      </c>
    </row>
    <row r="28" spans="2:10" x14ac:dyDescent="0.25">
      <c r="C28">
        <v>482</v>
      </c>
      <c r="D28" t="s">
        <v>98</v>
      </c>
      <c r="E28" s="341">
        <v>22990</v>
      </c>
      <c r="F28" s="341">
        <v>22876.608</v>
      </c>
      <c r="G28" s="341">
        <v>1846</v>
      </c>
      <c r="H28" s="341">
        <v>1846</v>
      </c>
      <c r="I28" s="341">
        <v>2478</v>
      </c>
      <c r="J28" s="341">
        <v>2477.9340000000002</v>
      </c>
    </row>
    <row r="29" spans="2:10" x14ac:dyDescent="0.25">
      <c r="C29">
        <v>483</v>
      </c>
      <c r="D29" t="s">
        <v>99</v>
      </c>
      <c r="E29" s="341">
        <v>2656</v>
      </c>
      <c r="F29" s="341">
        <v>1569.4</v>
      </c>
      <c r="G29" s="341">
        <v>0</v>
      </c>
      <c r="H29" s="341">
        <v>0</v>
      </c>
      <c r="I29" s="341">
        <v>0</v>
      </c>
      <c r="J29" s="341">
        <v>0</v>
      </c>
    </row>
    <row r="30" spans="2:10" x14ac:dyDescent="0.25">
      <c r="C30">
        <v>485</v>
      </c>
      <c r="D30" t="s">
        <v>101</v>
      </c>
      <c r="E30" s="341">
        <v>589</v>
      </c>
      <c r="F30" s="341">
        <v>460.74599999999998</v>
      </c>
      <c r="G30" s="341">
        <v>1000</v>
      </c>
      <c r="H30" s="341">
        <v>999.46</v>
      </c>
      <c r="I30" s="341">
        <v>480</v>
      </c>
      <c r="J30" s="341">
        <v>480</v>
      </c>
    </row>
    <row r="31" spans="2:10" x14ac:dyDescent="0.25">
      <c r="C31">
        <v>486</v>
      </c>
      <c r="D31" t="s">
        <v>102</v>
      </c>
      <c r="E31" s="341">
        <v>0</v>
      </c>
      <c r="F31" s="341">
        <v>0</v>
      </c>
      <c r="G31">
        <v>43784</v>
      </c>
      <c r="H31">
        <v>42521.618999999999</v>
      </c>
      <c r="I31" s="341">
        <v>2180</v>
      </c>
      <c r="J31" s="341">
        <v>2127.8530000000001</v>
      </c>
    </row>
    <row r="32" spans="2:10" x14ac:dyDescent="0.25">
      <c r="E32" s="341">
        <f>E25+E21+E14+E10</f>
        <v>224550.742</v>
      </c>
      <c r="F32" s="341">
        <f t="shared" ref="F32:J32" si="12">F25+F21+F14+F10</f>
        <v>211941.15900000004</v>
      </c>
      <c r="G32" s="341">
        <f t="shared" si="12"/>
        <v>355127</v>
      </c>
      <c r="H32" s="341">
        <f t="shared" si="12"/>
        <v>318812.16099999996</v>
      </c>
      <c r="I32" s="341">
        <f t="shared" si="12"/>
        <v>246090</v>
      </c>
      <c r="J32" s="341">
        <f t="shared" si="12"/>
        <v>244461.875</v>
      </c>
    </row>
    <row r="33" spans="5:10" x14ac:dyDescent="0.25">
      <c r="E33" s="341">
        <f>E32-E4</f>
        <v>0</v>
      </c>
      <c r="F33" s="341">
        <f t="shared" ref="F33:J33" si="13">F32-F4</f>
        <v>0</v>
      </c>
      <c r="G33" s="341">
        <f t="shared" si="13"/>
        <v>0</v>
      </c>
      <c r="H33" s="341">
        <f t="shared" si="13"/>
        <v>0</v>
      </c>
      <c r="I33" s="341">
        <f t="shared" si="13"/>
        <v>0</v>
      </c>
      <c r="J33" s="341">
        <f t="shared" si="13"/>
        <v>0</v>
      </c>
    </row>
  </sheetData>
  <mergeCells count="8">
    <mergeCell ref="G2:H2"/>
    <mergeCell ref="I2:J2"/>
    <mergeCell ref="B4:D4"/>
    <mergeCell ref="B9:C9"/>
    <mergeCell ref="B7:C7"/>
    <mergeCell ref="B5:C5"/>
    <mergeCell ref="B2:D3"/>
    <mergeCell ref="E2:F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4"/>
  <sheetViews>
    <sheetView zoomScale="90" zoomScaleNormal="90" workbookViewId="0">
      <selection activeCell="L35" sqref="L35"/>
    </sheetView>
  </sheetViews>
  <sheetFormatPr defaultRowHeight="15" x14ac:dyDescent="0.25"/>
  <cols>
    <col min="1" max="1" width="1.28515625" style="57" customWidth="1"/>
    <col min="2" max="2" width="5.28515625" style="57" customWidth="1"/>
    <col min="3" max="3" width="4.7109375" style="57" customWidth="1"/>
    <col min="4" max="4" width="47.42578125" style="57" customWidth="1"/>
    <col min="5" max="8" width="13.28515625" style="124" customWidth="1"/>
    <col min="9" max="10" width="13.28515625" style="57" customWidth="1"/>
    <col min="11" max="16384" width="9.140625" style="57"/>
  </cols>
  <sheetData>
    <row r="3" spans="2:15" ht="15.75" thickBot="1" x14ac:dyDescent="0.3"/>
    <row r="4" spans="2:15" x14ac:dyDescent="0.25">
      <c r="B4" s="403" t="s">
        <v>660</v>
      </c>
      <c r="C4" s="404"/>
      <c r="D4" s="404"/>
      <c r="E4" s="404"/>
      <c r="F4" s="404"/>
      <c r="G4" s="404"/>
      <c r="H4" s="404"/>
      <c r="O4" s="57">
        <v>1000</v>
      </c>
    </row>
    <row r="5" spans="2:15" ht="22.5" x14ac:dyDescent="0.25">
      <c r="B5" s="390" t="s">
        <v>601</v>
      </c>
      <c r="C5" s="391"/>
      <c r="D5" s="392"/>
      <c r="E5" s="136" t="s">
        <v>171</v>
      </c>
      <c r="F5" s="136" t="s">
        <v>662</v>
      </c>
      <c r="G5" s="136" t="s">
        <v>172</v>
      </c>
      <c r="H5" s="136" t="s">
        <v>663</v>
      </c>
      <c r="I5" s="136"/>
      <c r="J5" s="136"/>
    </row>
    <row r="6" spans="2:15" s="138" customFormat="1" x14ac:dyDescent="0.25">
      <c r="B6" s="393" t="s">
        <v>664</v>
      </c>
      <c r="C6" s="394"/>
      <c r="D6" s="394"/>
      <c r="E6" s="164">
        <f t="shared" ref="E6:I6" si="0">E7+E10+E17+E19</f>
        <v>11896060</v>
      </c>
      <c r="F6" s="164">
        <f t="shared" si="0"/>
        <v>11605064.594000001</v>
      </c>
      <c r="G6" s="164">
        <f t="shared" si="0"/>
        <v>11772615</v>
      </c>
      <c r="H6" s="164">
        <f t="shared" si="0"/>
        <v>11614047.986000001</v>
      </c>
      <c r="I6" s="164">
        <f t="shared" si="0"/>
        <v>12923379.823000001</v>
      </c>
      <c r="J6" s="164">
        <f>J7+J10+J17+J19</f>
        <v>12660740.16</v>
      </c>
    </row>
    <row r="7" spans="2:15" x14ac:dyDescent="0.25">
      <c r="B7" s="139" t="s">
        <v>683</v>
      </c>
      <c r="C7" s="140"/>
      <c r="D7" s="141"/>
      <c r="E7" s="165">
        <f t="shared" ref="E7:J7" si="1">SUM(E8:E9)</f>
        <v>152990.96600000001</v>
      </c>
      <c r="F7" s="165">
        <f t="shared" si="1"/>
        <v>129138.72600000001</v>
      </c>
      <c r="G7" s="165">
        <f t="shared" si="1"/>
        <v>158272</v>
      </c>
      <c r="H7" s="165">
        <f t="shared" si="1"/>
        <v>145264.85999999999</v>
      </c>
      <c r="I7" s="165">
        <f t="shared" si="1"/>
        <v>181570</v>
      </c>
      <c r="J7" s="165">
        <f t="shared" si="1"/>
        <v>171134.64299999998</v>
      </c>
    </row>
    <row r="8" spans="2:15" x14ac:dyDescent="0.25">
      <c r="B8" s="143"/>
      <c r="C8" s="144">
        <v>10</v>
      </c>
      <c r="D8" s="145" t="s">
        <v>684</v>
      </c>
      <c r="E8" s="147">
        <v>91320.124000000011</v>
      </c>
      <c r="F8" s="147">
        <v>91181.54800000001</v>
      </c>
      <c r="G8" s="147">
        <v>95839</v>
      </c>
      <c r="H8" s="147">
        <v>95716.269</v>
      </c>
      <c r="I8" s="147">
        <v>126809</v>
      </c>
      <c r="J8" s="147">
        <v>126641.382</v>
      </c>
    </row>
    <row r="9" spans="2:15" x14ac:dyDescent="0.25">
      <c r="B9" s="143"/>
      <c r="C9" s="144">
        <v>11</v>
      </c>
      <c r="D9" s="145" t="s">
        <v>707</v>
      </c>
      <c r="E9" s="147">
        <v>61670.841999999997</v>
      </c>
      <c r="F9" s="147">
        <v>37957.178</v>
      </c>
      <c r="G9" s="147">
        <v>62433</v>
      </c>
      <c r="H9" s="147">
        <v>49548.591</v>
      </c>
      <c r="I9" s="147">
        <v>54761</v>
      </c>
      <c r="J9" s="147">
        <v>44493.260999999999</v>
      </c>
    </row>
    <row r="10" spans="2:15" x14ac:dyDescent="0.25">
      <c r="B10" s="139" t="s">
        <v>708</v>
      </c>
      <c r="C10" s="140"/>
      <c r="D10" s="141"/>
      <c r="E10" s="165">
        <f t="shared" ref="E10:J10" si="2">SUM(E11:E16)</f>
        <v>11679429.889</v>
      </c>
      <c r="F10" s="165">
        <f t="shared" si="2"/>
        <v>11413095.652000001</v>
      </c>
      <c r="G10" s="165">
        <f t="shared" si="2"/>
        <v>11549862</v>
      </c>
      <c r="H10" s="165">
        <f t="shared" si="2"/>
        <v>11404582.513000002</v>
      </c>
      <c r="I10" s="165">
        <f t="shared" si="2"/>
        <v>12673567.823000001</v>
      </c>
      <c r="J10" s="165">
        <f t="shared" si="2"/>
        <v>12422265.811000003</v>
      </c>
    </row>
    <row r="11" spans="2:15" x14ac:dyDescent="0.25">
      <c r="B11" s="143"/>
      <c r="C11" s="144">
        <v>20</v>
      </c>
      <c r="D11" s="145" t="s">
        <v>709</v>
      </c>
      <c r="E11" s="147">
        <v>9869410.9900000002</v>
      </c>
      <c r="F11" s="147">
        <v>9604924.568</v>
      </c>
      <c r="G11" s="147">
        <v>9632620</v>
      </c>
      <c r="H11" s="147">
        <v>9488248.0150000006</v>
      </c>
      <c r="I11" s="147">
        <v>10196163.823000001</v>
      </c>
      <c r="J11" s="147">
        <v>10062633.333000001</v>
      </c>
    </row>
    <row r="12" spans="2:15" x14ac:dyDescent="0.25">
      <c r="B12" s="143"/>
      <c r="C12" s="144">
        <v>21</v>
      </c>
      <c r="D12" s="145" t="s">
        <v>710</v>
      </c>
      <c r="E12" s="147">
        <v>221055</v>
      </c>
      <c r="F12" s="147">
        <v>220441.299</v>
      </c>
      <c r="G12" s="147">
        <v>208100</v>
      </c>
      <c r="H12" s="147">
        <v>207689.66099999999</v>
      </c>
      <c r="I12" s="147">
        <v>288500</v>
      </c>
      <c r="J12" s="147">
        <v>287873.07</v>
      </c>
    </row>
    <row r="13" spans="2:15" x14ac:dyDescent="0.25">
      <c r="B13" s="143"/>
      <c r="C13" s="144">
        <v>22</v>
      </c>
      <c r="D13" s="153" t="s">
        <v>711</v>
      </c>
      <c r="E13" s="147">
        <v>1142441.899</v>
      </c>
      <c r="F13" s="147">
        <v>1141868.862</v>
      </c>
      <c r="G13" s="147">
        <v>1151555</v>
      </c>
      <c r="H13" s="147">
        <v>1151234.6170000001</v>
      </c>
      <c r="I13" s="147">
        <v>1270954</v>
      </c>
      <c r="J13" s="147">
        <v>1269685.203</v>
      </c>
    </row>
    <row r="14" spans="2:15" x14ac:dyDescent="0.25">
      <c r="B14" s="143"/>
      <c r="C14" s="144">
        <v>23</v>
      </c>
      <c r="D14" s="153" t="s">
        <v>712</v>
      </c>
      <c r="E14" s="147">
        <v>12750</v>
      </c>
      <c r="F14" s="147">
        <v>12551.794</v>
      </c>
      <c r="G14" s="147">
        <v>12650</v>
      </c>
      <c r="H14" s="147">
        <v>12631.106</v>
      </c>
      <c r="I14" s="147">
        <v>12650</v>
      </c>
      <c r="J14" s="147">
        <v>12596.504999999999</v>
      </c>
    </row>
    <row r="15" spans="2:15" x14ac:dyDescent="0.25">
      <c r="B15" s="143"/>
      <c r="C15" s="144" t="s">
        <v>327</v>
      </c>
      <c r="D15" s="145" t="s">
        <v>328</v>
      </c>
      <c r="E15" s="147">
        <v>327920</v>
      </c>
      <c r="F15" s="147">
        <v>327655.674</v>
      </c>
      <c r="G15" s="147">
        <v>359937</v>
      </c>
      <c r="H15" s="147">
        <v>359786.353</v>
      </c>
      <c r="I15" s="147">
        <v>726341.17599999998</v>
      </c>
      <c r="J15" s="147">
        <v>613961.45900000003</v>
      </c>
    </row>
    <row r="16" spans="2:15" x14ac:dyDescent="0.25">
      <c r="B16" s="143"/>
      <c r="C16" s="144" t="s">
        <v>329</v>
      </c>
      <c r="D16" s="153" t="s">
        <v>330</v>
      </c>
      <c r="E16" s="147">
        <v>105852</v>
      </c>
      <c r="F16" s="147">
        <v>105653.45499999999</v>
      </c>
      <c r="G16" s="147">
        <v>185000</v>
      </c>
      <c r="H16" s="147">
        <v>184992.761</v>
      </c>
      <c r="I16" s="147">
        <v>178958.82399999999</v>
      </c>
      <c r="J16" s="147">
        <v>175516.24100000001</v>
      </c>
    </row>
    <row r="17" spans="2:10" x14ac:dyDescent="0.25">
      <c r="B17" s="139" t="s">
        <v>713</v>
      </c>
      <c r="C17" s="140"/>
      <c r="D17" s="141"/>
      <c r="E17" s="165">
        <f t="shared" ref="E17:J17" si="3">E18</f>
        <v>62114.145000000004</v>
      </c>
      <c r="F17" s="165">
        <f t="shared" si="3"/>
        <v>61798.175999999999</v>
      </c>
      <c r="G17" s="165">
        <f t="shared" si="3"/>
        <v>62631</v>
      </c>
      <c r="H17" s="165">
        <f t="shared" si="3"/>
        <v>62420.726999999999</v>
      </c>
      <c r="I17" s="165">
        <f t="shared" si="3"/>
        <v>67192</v>
      </c>
      <c r="J17" s="165">
        <f t="shared" si="3"/>
        <v>66839.87</v>
      </c>
    </row>
    <row r="18" spans="2:10" x14ac:dyDescent="0.25">
      <c r="B18" s="143"/>
      <c r="C18" s="144">
        <v>30</v>
      </c>
      <c r="D18" s="145" t="s">
        <v>714</v>
      </c>
      <c r="E18" s="147">
        <v>62114.145000000004</v>
      </c>
      <c r="F18" s="147">
        <v>61798.175999999999</v>
      </c>
      <c r="G18" s="147">
        <v>62631</v>
      </c>
      <c r="H18" s="147">
        <v>62420.726999999999</v>
      </c>
      <c r="I18" s="147">
        <v>67192</v>
      </c>
      <c r="J18" s="147">
        <v>66839.87</v>
      </c>
    </row>
    <row r="19" spans="2:10" x14ac:dyDescent="0.25">
      <c r="B19" s="139" t="s">
        <v>715</v>
      </c>
      <c r="C19" s="140"/>
      <c r="D19" s="141"/>
      <c r="E19" s="165">
        <f t="shared" ref="E19:J19" si="4">SUM(E20:E20)</f>
        <v>1525</v>
      </c>
      <c r="F19" s="165">
        <f t="shared" si="4"/>
        <v>1032.04</v>
      </c>
      <c r="G19" s="165">
        <f t="shared" si="4"/>
        <v>1850</v>
      </c>
      <c r="H19" s="165">
        <f t="shared" si="4"/>
        <v>1779.886</v>
      </c>
      <c r="I19" s="165">
        <f t="shared" si="4"/>
        <v>1050</v>
      </c>
      <c r="J19" s="165">
        <f t="shared" si="4"/>
        <v>499.83600000000001</v>
      </c>
    </row>
    <row r="20" spans="2:10" x14ac:dyDescent="0.25">
      <c r="B20" s="161"/>
      <c r="C20" s="168" t="s">
        <v>254</v>
      </c>
      <c r="D20" s="169" t="s">
        <v>716</v>
      </c>
      <c r="E20" s="170">
        <v>1525</v>
      </c>
      <c r="F20" s="170">
        <v>1032.04</v>
      </c>
      <c r="G20" s="170">
        <v>1850</v>
      </c>
      <c r="H20" s="170">
        <v>1779.886</v>
      </c>
      <c r="I20" s="170">
        <v>1050</v>
      </c>
      <c r="J20" s="170">
        <v>499.83600000000001</v>
      </c>
    </row>
    <row r="21" spans="2:10" x14ac:dyDescent="0.25">
      <c r="B21" s="395" t="s">
        <v>666</v>
      </c>
      <c r="C21" s="396"/>
      <c r="D21" s="148"/>
      <c r="E21" s="162"/>
      <c r="F21" s="150"/>
      <c r="G21" s="150"/>
      <c r="H21" s="150"/>
      <c r="I21" s="150"/>
      <c r="J21" s="150"/>
    </row>
    <row r="22" spans="2:10" x14ac:dyDescent="0.25">
      <c r="B22" s="386">
        <v>40</v>
      </c>
      <c r="C22" s="387"/>
      <c r="D22" s="151" t="s">
        <v>667</v>
      </c>
      <c r="E22" s="171">
        <f t="shared" ref="E22:I22" si="5">SUM(E23:E25)</f>
        <v>8097148</v>
      </c>
      <c r="F22" s="171">
        <f t="shared" si="5"/>
        <v>8097052.2969999993</v>
      </c>
      <c r="G22" s="171">
        <f t="shared" si="5"/>
        <v>7968531</v>
      </c>
      <c r="H22" s="171">
        <f t="shared" si="5"/>
        <v>7966234.5499999998</v>
      </c>
      <c r="I22" s="171">
        <f t="shared" si="5"/>
        <v>8717714</v>
      </c>
      <c r="J22" s="171">
        <f>SUM(J23:J25)</f>
        <v>8713770.688000001</v>
      </c>
    </row>
    <row r="23" spans="2:10" x14ac:dyDescent="0.25">
      <c r="B23" s="143"/>
      <c r="C23" s="144">
        <v>401</v>
      </c>
      <c r="D23" s="145" t="s">
        <v>668</v>
      </c>
      <c r="E23" s="147">
        <v>5492432.3150000004</v>
      </c>
      <c r="F23" s="147">
        <v>5492414.5989999995</v>
      </c>
      <c r="G23" s="147">
        <v>5403326</v>
      </c>
      <c r="H23" s="147">
        <v>5401720.9189999998</v>
      </c>
      <c r="I23" s="147">
        <v>5839968</v>
      </c>
      <c r="J23" s="147">
        <v>5838096.3140000002</v>
      </c>
    </row>
    <row r="24" spans="2:10" x14ac:dyDescent="0.25">
      <c r="B24" s="143"/>
      <c r="C24" s="144">
        <v>402</v>
      </c>
      <c r="D24" s="145" t="s">
        <v>87</v>
      </c>
      <c r="E24" s="147">
        <v>2604715.6850000001</v>
      </c>
      <c r="F24" s="147">
        <v>2604637.6979999999</v>
      </c>
      <c r="G24" s="147">
        <v>2565205</v>
      </c>
      <c r="H24" s="147">
        <v>2564513.6310000001</v>
      </c>
      <c r="I24" s="147">
        <v>2762669</v>
      </c>
      <c r="J24" s="147">
        <v>2762493.1639999999</v>
      </c>
    </row>
    <row r="25" spans="2:10" x14ac:dyDescent="0.25">
      <c r="B25" s="143"/>
      <c r="C25" s="144">
        <v>404</v>
      </c>
      <c r="D25" s="145" t="s">
        <v>88</v>
      </c>
      <c r="E25" s="147">
        <v>0</v>
      </c>
      <c r="F25" s="147">
        <v>0</v>
      </c>
      <c r="G25" s="147">
        <v>0</v>
      </c>
      <c r="H25" s="147">
        <v>0</v>
      </c>
      <c r="I25" s="147">
        <v>115077</v>
      </c>
      <c r="J25" s="147">
        <v>113181.21</v>
      </c>
    </row>
    <row r="26" spans="2:10" x14ac:dyDescent="0.25">
      <c r="B26" s="386">
        <v>42</v>
      </c>
      <c r="C26" s="387"/>
      <c r="D26" s="151" t="s">
        <v>670</v>
      </c>
      <c r="E26" s="171">
        <f t="shared" ref="E26:J26" si="6">SUM(E27:E32)</f>
        <v>2326727.264</v>
      </c>
      <c r="F26" s="171">
        <f t="shared" si="6"/>
        <v>2196370.5670000003</v>
      </c>
      <c r="G26" s="171">
        <f t="shared" si="6"/>
        <v>2535546.5530000003</v>
      </c>
      <c r="H26" s="171">
        <f t="shared" si="6"/>
        <v>2445700.7440000004</v>
      </c>
      <c r="I26" s="171">
        <f t="shared" si="6"/>
        <v>2438373.5610000002</v>
      </c>
      <c r="J26" s="171">
        <f t="shared" si="6"/>
        <v>2384320.9719999996</v>
      </c>
    </row>
    <row r="27" spans="2:10" x14ac:dyDescent="0.25">
      <c r="B27" s="143"/>
      <c r="C27" s="144">
        <v>420</v>
      </c>
      <c r="D27" s="145" t="s">
        <v>671</v>
      </c>
      <c r="E27" s="147">
        <v>54120</v>
      </c>
      <c r="F27" s="147">
        <v>40555.363999999994</v>
      </c>
      <c r="G27" s="147">
        <v>86732.5</v>
      </c>
      <c r="H27" s="147">
        <v>85578.481</v>
      </c>
      <c r="I27" s="147">
        <v>72266.399000000005</v>
      </c>
      <c r="J27" s="147">
        <v>63195.303999999996</v>
      </c>
    </row>
    <row r="28" spans="2:10" x14ac:dyDescent="0.25">
      <c r="B28" s="143"/>
      <c r="C28" s="144">
        <v>421</v>
      </c>
      <c r="D28" s="153" t="s">
        <v>672</v>
      </c>
      <c r="E28" s="147">
        <v>547700</v>
      </c>
      <c r="F28" s="147">
        <v>540450.71700000006</v>
      </c>
      <c r="G28" s="147">
        <v>765275</v>
      </c>
      <c r="H28" s="147">
        <v>738623.05500000005</v>
      </c>
      <c r="I28" s="147">
        <v>776320.95200000005</v>
      </c>
      <c r="J28" s="147">
        <v>763106.76899999997</v>
      </c>
    </row>
    <row r="29" spans="2:10" x14ac:dyDescent="0.25">
      <c r="B29" s="143"/>
      <c r="C29" s="144">
        <v>423</v>
      </c>
      <c r="D29" s="145" t="s">
        <v>673</v>
      </c>
      <c r="E29" s="147">
        <v>978497.26399999997</v>
      </c>
      <c r="F29" s="147">
        <v>931864.18900000001</v>
      </c>
      <c r="G29" s="147">
        <v>952605.71900000004</v>
      </c>
      <c r="H29" s="147">
        <v>929618.94</v>
      </c>
      <c r="I29" s="147">
        <v>918800.01599999995</v>
      </c>
      <c r="J29" s="147">
        <v>901620.94900000002</v>
      </c>
    </row>
    <row r="30" spans="2:10" x14ac:dyDescent="0.25">
      <c r="B30" s="143"/>
      <c r="C30" s="144">
        <v>424</v>
      </c>
      <c r="D30" s="145" t="s">
        <v>674</v>
      </c>
      <c r="E30" s="147">
        <v>541823</v>
      </c>
      <c r="F30" s="147">
        <v>488054.00599999999</v>
      </c>
      <c r="G30" s="147">
        <v>512103.27299999999</v>
      </c>
      <c r="H30" s="147">
        <v>497658.27500000002</v>
      </c>
      <c r="I30" s="147">
        <v>443345.65899999999</v>
      </c>
      <c r="J30" s="147">
        <v>438129.91999999998</v>
      </c>
    </row>
    <row r="31" spans="2:10" x14ac:dyDescent="0.25">
      <c r="B31" s="143"/>
      <c r="C31" s="144">
        <v>425</v>
      </c>
      <c r="D31" s="145" t="s">
        <v>675</v>
      </c>
      <c r="E31" s="147">
        <v>179280</v>
      </c>
      <c r="F31" s="147">
        <v>175538.57800000001</v>
      </c>
      <c r="G31" s="147">
        <v>195722.06099999999</v>
      </c>
      <c r="H31" s="147">
        <v>175421.19399999999</v>
      </c>
      <c r="I31" s="147">
        <v>184994.63500000001</v>
      </c>
      <c r="J31" s="147">
        <v>181915.519</v>
      </c>
    </row>
    <row r="32" spans="2:10" x14ac:dyDescent="0.25">
      <c r="B32" s="143"/>
      <c r="C32" s="144">
        <v>426</v>
      </c>
      <c r="D32" s="145" t="s">
        <v>676</v>
      </c>
      <c r="E32" s="147">
        <v>25307</v>
      </c>
      <c r="F32" s="147">
        <v>19907.713</v>
      </c>
      <c r="G32" s="147">
        <v>23108</v>
      </c>
      <c r="H32" s="147">
        <v>18800.798999999999</v>
      </c>
      <c r="I32" s="147">
        <v>42645.9</v>
      </c>
      <c r="J32" s="147">
        <v>36352.510999999999</v>
      </c>
    </row>
    <row r="33" spans="2:10" x14ac:dyDescent="0.25">
      <c r="B33" s="386">
        <v>46</v>
      </c>
      <c r="C33" s="387"/>
      <c r="D33" s="151" t="s">
        <v>677</v>
      </c>
      <c r="E33" s="171">
        <f t="shared" ref="E33:J33" si="7">E34+E35</f>
        <v>492017.73600000003</v>
      </c>
      <c r="F33" s="171">
        <f t="shared" si="7"/>
        <v>490844.44900000002</v>
      </c>
      <c r="G33" s="171">
        <f t="shared" si="7"/>
        <v>613132.38300000003</v>
      </c>
      <c r="H33" s="171">
        <f t="shared" si="7"/>
        <v>611444.57499999995</v>
      </c>
      <c r="I33" s="171">
        <f t="shared" si="7"/>
        <v>645365.78300000005</v>
      </c>
      <c r="J33" s="171">
        <f t="shared" si="7"/>
        <v>640222.86100000003</v>
      </c>
    </row>
    <row r="34" spans="2:10" x14ac:dyDescent="0.25">
      <c r="B34" s="143"/>
      <c r="C34" s="144">
        <v>464</v>
      </c>
      <c r="D34" s="145" t="s">
        <v>678</v>
      </c>
      <c r="E34" s="147">
        <v>294997</v>
      </c>
      <c r="F34" s="147">
        <v>293823.71299999999</v>
      </c>
      <c r="G34" s="147">
        <v>401000</v>
      </c>
      <c r="H34" s="147">
        <v>399312.19199999998</v>
      </c>
      <c r="I34" s="147">
        <v>346000</v>
      </c>
      <c r="J34" s="147">
        <v>340945.9</v>
      </c>
    </row>
    <row r="35" spans="2:10" x14ac:dyDescent="0.25">
      <c r="B35" s="143"/>
      <c r="C35" s="144">
        <v>465</v>
      </c>
      <c r="D35" s="145" t="s">
        <v>717</v>
      </c>
      <c r="E35" s="147">
        <v>197020.736</v>
      </c>
      <c r="F35" s="147">
        <v>197020.736</v>
      </c>
      <c r="G35" s="147">
        <v>212132.383</v>
      </c>
      <c r="H35" s="147">
        <v>212132.383</v>
      </c>
      <c r="I35" s="147">
        <v>299365.783</v>
      </c>
      <c r="J35" s="147">
        <v>299276.96100000001</v>
      </c>
    </row>
    <row r="36" spans="2:10" x14ac:dyDescent="0.25">
      <c r="B36" s="386">
        <v>48</v>
      </c>
      <c r="C36" s="387"/>
      <c r="D36" s="151" t="s">
        <v>679</v>
      </c>
      <c r="E36" s="171">
        <f t="shared" ref="E36:J36" si="8">E37+E38+E39+E41+E40</f>
        <v>980167</v>
      </c>
      <c r="F36" s="171">
        <f t="shared" si="8"/>
        <v>820797.28100000008</v>
      </c>
      <c r="G36" s="171">
        <f t="shared" si="8"/>
        <v>655405.0639999999</v>
      </c>
      <c r="H36" s="171">
        <f t="shared" si="8"/>
        <v>590668.11700000009</v>
      </c>
      <c r="I36" s="171">
        <f t="shared" si="8"/>
        <v>1121926.4790000001</v>
      </c>
      <c r="J36" s="171">
        <f t="shared" si="8"/>
        <v>922425.63899999997</v>
      </c>
    </row>
    <row r="37" spans="2:10" x14ac:dyDescent="0.25">
      <c r="B37" s="143"/>
      <c r="C37" s="144">
        <v>480</v>
      </c>
      <c r="D37" s="145" t="s">
        <v>96</v>
      </c>
      <c r="E37" s="147">
        <v>596935</v>
      </c>
      <c r="F37" s="147">
        <v>490268.31900000002</v>
      </c>
      <c r="G37" s="147">
        <v>348998.995</v>
      </c>
      <c r="H37" s="147">
        <v>308497.03899999999</v>
      </c>
      <c r="I37" s="147">
        <v>766377.72100000002</v>
      </c>
      <c r="J37" s="147">
        <v>644630.01899999997</v>
      </c>
    </row>
    <row r="38" spans="2:10" x14ac:dyDescent="0.25">
      <c r="B38" s="143"/>
      <c r="C38" s="144">
        <v>481</v>
      </c>
      <c r="D38" s="145" t="s">
        <v>97</v>
      </c>
      <c r="E38" s="147">
        <v>258851.99999999997</v>
      </c>
      <c r="F38" s="147">
        <v>255752.37599999999</v>
      </c>
      <c r="G38" s="147">
        <v>231400</v>
      </c>
      <c r="H38" s="147">
        <v>221654.427</v>
      </c>
      <c r="I38" s="147">
        <v>192959.035</v>
      </c>
      <c r="J38" s="147">
        <v>159640.65599999999</v>
      </c>
    </row>
    <row r="39" spans="2:10" x14ac:dyDescent="0.25">
      <c r="B39" s="143"/>
      <c r="C39" s="144">
        <v>483</v>
      </c>
      <c r="D39" s="145" t="s">
        <v>99</v>
      </c>
      <c r="E39" s="147">
        <v>6000</v>
      </c>
      <c r="F39" s="147">
        <v>0</v>
      </c>
      <c r="G39" s="147">
        <v>14080</v>
      </c>
      <c r="H39" s="147">
        <v>13153.362999999999</v>
      </c>
      <c r="I39" s="147">
        <v>1600</v>
      </c>
      <c r="J39" s="147">
        <v>0</v>
      </c>
    </row>
    <row r="40" spans="2:10" x14ac:dyDescent="0.25">
      <c r="B40" s="143"/>
      <c r="C40" s="144">
        <v>485</v>
      </c>
      <c r="D40" s="145" t="s">
        <v>718</v>
      </c>
      <c r="E40" s="147">
        <v>72600</v>
      </c>
      <c r="F40" s="147">
        <v>61101.101000000002</v>
      </c>
      <c r="G40" s="147">
        <v>21750.276000000002</v>
      </c>
      <c r="H40" s="147">
        <v>18860.966</v>
      </c>
      <c r="I40" s="147">
        <v>82969.531000000003</v>
      </c>
      <c r="J40" s="147">
        <v>66620.771999999997</v>
      </c>
    </row>
    <row r="41" spans="2:10" ht="15.75" thickBot="1" x14ac:dyDescent="0.3">
      <c r="B41" s="163"/>
      <c r="C41" s="155">
        <v>486</v>
      </c>
      <c r="D41" s="174" t="s">
        <v>681</v>
      </c>
      <c r="E41" s="158">
        <v>45780</v>
      </c>
      <c r="F41" s="158">
        <v>13675.485000000001</v>
      </c>
      <c r="G41" s="158">
        <v>39175.792999999998</v>
      </c>
      <c r="H41" s="158">
        <v>28502.322</v>
      </c>
      <c r="I41" s="158">
        <v>78020.191999999995</v>
      </c>
      <c r="J41" s="158">
        <v>51534.192000000003</v>
      </c>
    </row>
    <row r="42" spans="2:10" x14ac:dyDescent="0.25">
      <c r="D42" s="159"/>
      <c r="E42" s="124">
        <f>E36+E33+E26+E22</f>
        <v>11896060</v>
      </c>
      <c r="F42" s="124">
        <f>F36+F33+F26+F22</f>
        <v>11605064.594000001</v>
      </c>
      <c r="G42" s="124">
        <f>G36+G33+G26+G22</f>
        <v>11772615</v>
      </c>
      <c r="H42" s="124">
        <f>H36+H33+H26+H22</f>
        <v>11614047.986000001</v>
      </c>
      <c r="I42" s="124">
        <f t="shared" ref="I42:J42" si="9">I36+I33+I26+I22</f>
        <v>12923379.823000001</v>
      </c>
      <c r="J42" s="124">
        <f t="shared" si="9"/>
        <v>12660740.16</v>
      </c>
    </row>
    <row r="43" spans="2:10" x14ac:dyDescent="0.25">
      <c r="D43" s="159"/>
      <c r="E43" s="134">
        <f>E42-E6</f>
        <v>0</v>
      </c>
      <c r="F43" s="134">
        <f>F42-F6</f>
        <v>0</v>
      </c>
      <c r="G43" s="134">
        <f>G42-G6</f>
        <v>0</v>
      </c>
      <c r="H43" s="134">
        <f>H42-H6</f>
        <v>0</v>
      </c>
      <c r="I43" s="134">
        <f t="shared" ref="I43:J43" si="10">I42-I6</f>
        <v>0</v>
      </c>
      <c r="J43" s="134">
        <f t="shared" si="10"/>
        <v>0</v>
      </c>
    </row>
    <row r="44" spans="2:10" x14ac:dyDescent="0.25">
      <c r="D44" s="159"/>
    </row>
  </sheetData>
  <mergeCells count="8">
    <mergeCell ref="B33:C33"/>
    <mergeCell ref="B36:C36"/>
    <mergeCell ref="B4:H4"/>
    <mergeCell ref="B5:D5"/>
    <mergeCell ref="B6:D6"/>
    <mergeCell ref="B21:C21"/>
    <mergeCell ref="B22:C22"/>
    <mergeCell ref="B26:C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114"/>
  <sheetViews>
    <sheetView topLeftCell="P1" zoomScale="110" zoomScaleNormal="110" workbookViewId="0">
      <selection activeCell="Y5" sqref="Y5:AA39"/>
    </sheetView>
  </sheetViews>
  <sheetFormatPr defaultRowHeight="15" x14ac:dyDescent="0.25"/>
  <cols>
    <col min="1" max="1" width="1.5703125" style="57" customWidth="1"/>
    <col min="2" max="2" width="3.28515625" style="57" bestFit="1" customWidth="1"/>
    <col min="3" max="3" width="4.42578125" style="57" bestFit="1" customWidth="1"/>
    <col min="4" max="4" width="46.5703125" style="57" bestFit="1" customWidth="1"/>
    <col min="5" max="10" width="7.42578125" style="57" customWidth="1"/>
    <col min="11" max="13" width="17.42578125" style="57" customWidth="1"/>
    <col min="14" max="15" width="9.140625" style="57"/>
    <col min="16" max="16" width="3.28515625" style="57" bestFit="1" customWidth="1"/>
    <col min="17" max="17" width="4.42578125" style="57" bestFit="1" customWidth="1"/>
    <col min="18" max="18" width="46.7109375" style="57" bestFit="1" customWidth="1"/>
    <col min="19" max="27" width="12.85546875" style="57" customWidth="1"/>
    <col min="28" max="16384" width="9.140625" style="57"/>
  </cols>
  <sheetData>
    <row r="2" spans="2:27" ht="15.75" thickBot="1" x14ac:dyDescent="0.3"/>
    <row r="3" spans="2:27" x14ac:dyDescent="0.25">
      <c r="C3" s="361" t="s">
        <v>86</v>
      </c>
      <c r="D3" s="362"/>
      <c r="E3" s="353" t="s">
        <v>171</v>
      </c>
      <c r="F3" s="354"/>
      <c r="G3" s="353" t="s">
        <v>172</v>
      </c>
      <c r="H3" s="354"/>
      <c r="I3" s="353" t="s">
        <v>430</v>
      </c>
      <c r="J3" s="354"/>
      <c r="Q3" s="357" t="s">
        <v>135</v>
      </c>
      <c r="R3" s="358"/>
      <c r="S3" s="353" t="s">
        <v>171</v>
      </c>
      <c r="T3" s="354"/>
      <c r="U3" s="353" t="s">
        <v>172</v>
      </c>
      <c r="V3" s="354"/>
      <c r="W3" s="353" t="s">
        <v>430</v>
      </c>
      <c r="X3" s="354"/>
    </row>
    <row r="4" spans="2:27" ht="25.5" x14ac:dyDescent="0.25">
      <c r="C4" s="363"/>
      <c r="D4" s="364"/>
      <c r="E4" s="58" t="s">
        <v>173</v>
      </c>
      <c r="F4" s="58" t="s">
        <v>174</v>
      </c>
      <c r="G4" s="58" t="s">
        <v>173</v>
      </c>
      <c r="H4" s="58" t="s">
        <v>174</v>
      </c>
      <c r="I4" s="58" t="s">
        <v>173</v>
      </c>
      <c r="J4" s="58" t="s">
        <v>174</v>
      </c>
      <c r="Q4" s="359"/>
      <c r="R4" s="360"/>
      <c r="S4" s="58" t="s">
        <v>173</v>
      </c>
      <c r="T4" s="58" t="s">
        <v>174</v>
      </c>
      <c r="U4" s="58" t="s">
        <v>173</v>
      </c>
      <c r="V4" s="58" t="s">
        <v>174</v>
      </c>
      <c r="W4" s="58" t="s">
        <v>173</v>
      </c>
      <c r="X4" s="58" t="s">
        <v>174</v>
      </c>
    </row>
    <row r="5" spans="2:27" ht="15.75" x14ac:dyDescent="0.25">
      <c r="B5" s="59">
        <v>40</v>
      </c>
      <c r="C5" s="68"/>
      <c r="D5" s="68" t="s">
        <v>109</v>
      </c>
      <c r="E5" s="60">
        <f>SUM(E6:E8)</f>
        <v>31436.192275000001</v>
      </c>
      <c r="F5" s="60">
        <f t="shared" ref="F5:J5" si="0">SUM(F6:F8)</f>
        <v>31010.114160000005</v>
      </c>
      <c r="G5" s="60">
        <f t="shared" si="0"/>
        <v>32414.902038000004</v>
      </c>
      <c r="H5" s="60">
        <f t="shared" si="0"/>
        <v>32160.045963</v>
      </c>
      <c r="I5" s="60">
        <f t="shared" si="0"/>
        <v>37194</v>
      </c>
      <c r="J5" s="60">
        <f t="shared" si="0"/>
        <v>36877</v>
      </c>
      <c r="K5" s="347">
        <f>J5/I5</f>
        <v>0.99147711996558585</v>
      </c>
      <c r="L5" s="124">
        <f>J5-F5</f>
        <v>5866.8858399999954</v>
      </c>
      <c r="M5" s="124">
        <f>J5-H5</f>
        <v>4716.9540369999995</v>
      </c>
      <c r="P5" s="59">
        <v>71</v>
      </c>
      <c r="Q5" s="68"/>
      <c r="R5" s="68" t="s">
        <v>136</v>
      </c>
      <c r="S5" s="60">
        <f>SUM(S6:S12)</f>
        <v>193069.41</v>
      </c>
      <c r="T5" s="60">
        <f t="shared" ref="T5:X5" si="1">SUM(T6:T12)</f>
        <v>196354.23417400004</v>
      </c>
      <c r="U5" s="60">
        <f t="shared" si="1"/>
        <v>221769.63725799997</v>
      </c>
      <c r="V5" s="60">
        <f t="shared" si="1"/>
        <v>220189.09926900003</v>
      </c>
      <c r="W5" s="60">
        <f t="shared" si="1"/>
        <v>253945</v>
      </c>
      <c r="X5" s="60">
        <f t="shared" si="1"/>
        <v>250318</v>
      </c>
      <c r="Y5" s="341"/>
      <c r="Z5" s="341"/>
      <c r="AA5" s="341"/>
    </row>
    <row r="6" spans="2:27" ht="15.75" x14ac:dyDescent="0.25">
      <c r="B6" s="66"/>
      <c r="C6" s="67">
        <v>401</v>
      </c>
      <c r="D6" s="62" t="s">
        <v>110</v>
      </c>
      <c r="E6" s="63">
        <v>21986.965009</v>
      </c>
      <c r="F6" s="63">
        <v>21725.979231000001</v>
      </c>
      <c r="G6" s="63">
        <v>22679.161992000001</v>
      </c>
      <c r="H6" s="63">
        <v>22552.778827999999</v>
      </c>
      <c r="I6" s="63">
        <v>25867</v>
      </c>
      <c r="J6" s="63">
        <v>25673</v>
      </c>
      <c r="K6" s="347">
        <f t="shared" ref="K6:K51" si="2">J6/I6</f>
        <v>0.99250009664823902</v>
      </c>
      <c r="L6" s="124">
        <f t="shared" ref="L6:L51" si="3">J6-F6</f>
        <v>3947.0207689999988</v>
      </c>
      <c r="M6" s="124">
        <f t="shared" ref="M6:M51" si="4">J6-H6</f>
        <v>3120.2211720000014</v>
      </c>
      <c r="Q6" s="67">
        <v>711</v>
      </c>
      <c r="R6" s="62" t="s">
        <v>137</v>
      </c>
      <c r="S6" s="63">
        <v>33048.5</v>
      </c>
      <c r="T6" s="63">
        <v>31606.083481999998</v>
      </c>
      <c r="U6" s="63">
        <v>36325</v>
      </c>
      <c r="V6" s="63">
        <v>39746.429496999997</v>
      </c>
      <c r="W6" s="63">
        <v>45383</v>
      </c>
      <c r="X6" s="63">
        <v>47303</v>
      </c>
      <c r="Y6" s="341"/>
      <c r="Z6" s="341"/>
      <c r="AA6" s="341"/>
    </row>
    <row r="7" spans="2:27" ht="15.75" x14ac:dyDescent="0.25">
      <c r="B7" s="66"/>
      <c r="C7" s="67">
        <v>402</v>
      </c>
      <c r="D7" s="62" t="s">
        <v>111</v>
      </c>
      <c r="E7" s="63">
        <v>9218.6290630000003</v>
      </c>
      <c r="F7" s="63">
        <v>9071.3868170000005</v>
      </c>
      <c r="G7" s="63">
        <v>9501.5604199999998</v>
      </c>
      <c r="H7" s="63">
        <v>9392.0563469999997</v>
      </c>
      <c r="I7" s="63">
        <v>10754</v>
      </c>
      <c r="J7" s="63">
        <v>10667</v>
      </c>
      <c r="K7" s="347">
        <f t="shared" si="2"/>
        <v>0.99190998698158828</v>
      </c>
      <c r="L7" s="124">
        <f t="shared" si="3"/>
        <v>1595.6131829999995</v>
      </c>
      <c r="M7" s="124">
        <f t="shared" si="4"/>
        <v>1274.9436530000003</v>
      </c>
      <c r="Q7" s="67">
        <v>712</v>
      </c>
      <c r="R7" s="62" t="s">
        <v>87</v>
      </c>
      <c r="S7" s="63">
        <v>69194.92</v>
      </c>
      <c r="T7" s="63">
        <v>70664.927590000007</v>
      </c>
      <c r="U7" s="63">
        <v>78597</v>
      </c>
      <c r="V7" s="63">
        <v>77621.772781000007</v>
      </c>
      <c r="W7" s="63">
        <v>90970</v>
      </c>
      <c r="X7" s="63">
        <v>92586</v>
      </c>
      <c r="Y7" s="341"/>
      <c r="Z7" s="341"/>
      <c r="AA7" s="341"/>
    </row>
    <row r="8" spans="2:27" ht="15.75" x14ac:dyDescent="0.25">
      <c r="B8" s="66"/>
      <c r="C8" s="67">
        <v>404</v>
      </c>
      <c r="D8" s="64" t="s">
        <v>88</v>
      </c>
      <c r="E8" s="63">
        <v>230.59820300000001</v>
      </c>
      <c r="F8" s="63">
        <v>212.74811199999999</v>
      </c>
      <c r="G8" s="63">
        <v>234.17962600000001</v>
      </c>
      <c r="H8" s="63">
        <v>215.21078800000001</v>
      </c>
      <c r="I8" s="63">
        <v>573</v>
      </c>
      <c r="J8" s="63">
        <v>537</v>
      </c>
      <c r="K8" s="347">
        <f t="shared" si="2"/>
        <v>0.93717277486910999</v>
      </c>
      <c r="L8" s="124">
        <f t="shared" si="3"/>
        <v>324.25188800000001</v>
      </c>
      <c r="M8" s="124">
        <f t="shared" si="4"/>
        <v>321.78921200000002</v>
      </c>
      <c r="Q8" s="67">
        <v>714</v>
      </c>
      <c r="R8" s="62" t="s">
        <v>138</v>
      </c>
      <c r="S8" s="63">
        <v>82732.259999999995</v>
      </c>
      <c r="T8" s="63">
        <v>86015.722366000002</v>
      </c>
      <c r="U8" s="63">
        <v>95953.147257999997</v>
      </c>
      <c r="V8" s="63">
        <v>92892.492908</v>
      </c>
      <c r="W8" s="63">
        <v>101148</v>
      </c>
      <c r="X8" s="63">
        <v>99919</v>
      </c>
      <c r="Y8" s="341"/>
      <c r="Z8" s="341"/>
      <c r="AA8" s="341"/>
    </row>
    <row r="9" spans="2:27" ht="15.75" x14ac:dyDescent="0.25">
      <c r="B9" s="59">
        <v>41</v>
      </c>
      <c r="C9" s="68"/>
      <c r="D9" s="68" t="s">
        <v>112</v>
      </c>
      <c r="E9" s="60">
        <f>E10+E11</f>
        <v>250</v>
      </c>
      <c r="F9" s="60">
        <f t="shared" ref="F9:J9" si="5">F10+F11</f>
        <v>233.57823300000001</v>
      </c>
      <c r="G9" s="60">
        <f t="shared" si="5"/>
        <v>433.94600000000003</v>
      </c>
      <c r="H9" s="60">
        <f t="shared" si="5"/>
        <v>365.514679</v>
      </c>
      <c r="I9" s="60">
        <f t="shared" si="5"/>
        <v>110</v>
      </c>
      <c r="J9" s="60">
        <f t="shared" si="5"/>
        <v>78</v>
      </c>
      <c r="K9" s="347">
        <f t="shared" si="2"/>
        <v>0.70909090909090911</v>
      </c>
      <c r="L9" s="124">
        <f t="shared" si="3"/>
        <v>-155.57823300000001</v>
      </c>
      <c r="M9" s="124">
        <f t="shared" si="4"/>
        <v>-287.514679</v>
      </c>
      <c r="Q9" s="67">
        <v>715</v>
      </c>
      <c r="R9" s="62" t="s">
        <v>139</v>
      </c>
      <c r="S9" s="63">
        <v>6468</v>
      </c>
      <c r="T9" s="63">
        <v>6876.8603899999998</v>
      </c>
      <c r="U9" s="63">
        <v>8917</v>
      </c>
      <c r="V9" s="63">
        <v>8495.9927329999991</v>
      </c>
      <c r="W9" s="63">
        <v>11348</v>
      </c>
      <c r="X9" s="63">
        <v>9077</v>
      </c>
      <c r="Y9" s="341"/>
      <c r="Z9" s="341"/>
      <c r="AA9" s="341"/>
    </row>
    <row r="10" spans="2:27" ht="15.75" x14ac:dyDescent="0.25">
      <c r="B10" s="66"/>
      <c r="C10" s="67">
        <v>412</v>
      </c>
      <c r="D10" s="62" t="s">
        <v>113</v>
      </c>
      <c r="E10" s="63">
        <v>110</v>
      </c>
      <c r="F10" s="63">
        <v>93.978233000000003</v>
      </c>
      <c r="G10" s="63">
        <v>303.94600000000003</v>
      </c>
      <c r="H10" s="63">
        <v>268.50573500000002</v>
      </c>
      <c r="I10" s="63">
        <v>80</v>
      </c>
      <c r="J10" s="63">
        <v>57</v>
      </c>
      <c r="K10" s="347">
        <f t="shared" si="2"/>
        <v>0.71250000000000002</v>
      </c>
      <c r="L10" s="124">
        <f t="shared" si="3"/>
        <v>-36.978233000000003</v>
      </c>
      <c r="M10" s="124">
        <f t="shared" si="4"/>
        <v>-211.50573500000002</v>
      </c>
      <c r="Q10" s="67">
        <v>716</v>
      </c>
      <c r="R10" s="62" t="s">
        <v>140</v>
      </c>
      <c r="S10" s="63">
        <v>0</v>
      </c>
      <c r="T10" s="63">
        <v>22.036605999999999</v>
      </c>
      <c r="U10" s="63">
        <v>0</v>
      </c>
      <c r="V10" s="63">
        <v>19.794129000000002</v>
      </c>
      <c r="W10" s="63">
        <v>0</v>
      </c>
      <c r="X10" s="63">
        <v>26</v>
      </c>
      <c r="Y10" s="341"/>
      <c r="Z10" s="341"/>
      <c r="AA10" s="341"/>
    </row>
    <row r="11" spans="2:27" ht="15.75" x14ac:dyDescent="0.25">
      <c r="B11" s="66"/>
      <c r="C11" s="67">
        <v>413</v>
      </c>
      <c r="D11" s="62" t="s">
        <v>114</v>
      </c>
      <c r="E11" s="63">
        <v>140</v>
      </c>
      <c r="F11" s="63">
        <v>139.6</v>
      </c>
      <c r="G11" s="63">
        <v>130</v>
      </c>
      <c r="H11" s="63">
        <v>97.008944</v>
      </c>
      <c r="I11" s="63">
        <v>30</v>
      </c>
      <c r="J11" s="63">
        <v>21</v>
      </c>
      <c r="K11" s="347">
        <f t="shared" si="2"/>
        <v>0.7</v>
      </c>
      <c r="L11" s="124">
        <f t="shared" si="3"/>
        <v>-118.6</v>
      </c>
      <c r="M11" s="124">
        <f t="shared" si="4"/>
        <v>-76.008944</v>
      </c>
      <c r="Q11" s="67">
        <v>717</v>
      </c>
      <c r="R11" s="62" t="s">
        <v>141</v>
      </c>
      <c r="S11" s="63">
        <v>0</v>
      </c>
      <c r="T11" s="63">
        <v>8.6844049999999999</v>
      </c>
      <c r="U11" s="63">
        <v>0</v>
      </c>
      <c r="V11" s="63">
        <v>13.336221999999999</v>
      </c>
      <c r="W11" s="63">
        <v>0</v>
      </c>
      <c r="X11" s="63">
        <v>15</v>
      </c>
      <c r="Y11" s="341"/>
      <c r="Z11" s="341"/>
      <c r="AA11" s="341"/>
    </row>
    <row r="12" spans="2:27" ht="15.75" x14ac:dyDescent="0.25">
      <c r="B12" s="59">
        <v>42</v>
      </c>
      <c r="C12" s="68"/>
      <c r="D12" s="68" t="s">
        <v>115</v>
      </c>
      <c r="E12" s="60">
        <f>SUM(E13:E19)</f>
        <v>54234.378436000006</v>
      </c>
      <c r="F12" s="60">
        <f t="shared" ref="F12:J12" si="6">SUM(F13:F19)</f>
        <v>51002.952686000004</v>
      </c>
      <c r="G12" s="60">
        <f t="shared" si="6"/>
        <v>58482.138830000004</v>
      </c>
      <c r="H12" s="60">
        <f t="shared" si="6"/>
        <v>54513.263569000002</v>
      </c>
      <c r="I12" s="60">
        <f t="shared" si="6"/>
        <v>61912</v>
      </c>
      <c r="J12" s="60">
        <f t="shared" si="6"/>
        <v>58713</v>
      </c>
      <c r="K12" s="347">
        <f t="shared" si="2"/>
        <v>0.94832988758237502</v>
      </c>
      <c r="L12" s="124">
        <f t="shared" si="3"/>
        <v>7710.0473139999958</v>
      </c>
      <c r="M12" s="124">
        <f t="shared" si="4"/>
        <v>4199.7364309999975</v>
      </c>
      <c r="Q12" s="67">
        <v>718</v>
      </c>
      <c r="R12" s="62" t="s">
        <v>142</v>
      </c>
      <c r="S12" s="63">
        <v>1625.73</v>
      </c>
      <c r="T12" s="63">
        <v>1159.919335</v>
      </c>
      <c r="U12" s="63">
        <v>1977.49</v>
      </c>
      <c r="V12" s="63">
        <v>1399.2809990000001</v>
      </c>
      <c r="W12" s="63">
        <v>5096</v>
      </c>
      <c r="X12" s="63">
        <v>1392</v>
      </c>
      <c r="Y12" s="341"/>
      <c r="Z12" s="341"/>
      <c r="AA12" s="341"/>
    </row>
    <row r="13" spans="2:27" ht="15.75" x14ac:dyDescent="0.25">
      <c r="B13" s="66"/>
      <c r="C13" s="67">
        <v>420</v>
      </c>
      <c r="D13" s="62" t="s">
        <v>116</v>
      </c>
      <c r="E13" s="63">
        <v>871.71965999999998</v>
      </c>
      <c r="F13" s="63">
        <v>588.34737900000005</v>
      </c>
      <c r="G13" s="63">
        <v>961.88232500000004</v>
      </c>
      <c r="H13" s="63">
        <v>725.26979600000004</v>
      </c>
      <c r="I13" s="63">
        <v>952</v>
      </c>
      <c r="J13" s="63">
        <v>779</v>
      </c>
      <c r="K13" s="347">
        <f t="shared" si="2"/>
        <v>0.81827731092436973</v>
      </c>
      <c r="L13" s="124">
        <f t="shared" si="3"/>
        <v>190.65262099999995</v>
      </c>
      <c r="M13" s="124">
        <f t="shared" si="4"/>
        <v>53.730203999999958</v>
      </c>
      <c r="P13" s="59">
        <v>72</v>
      </c>
      <c r="Q13" s="68"/>
      <c r="R13" s="68" t="s">
        <v>143</v>
      </c>
      <c r="S13" s="60">
        <f>SUM(S14:S18)</f>
        <v>16132.608</v>
      </c>
      <c r="T13" s="60">
        <f t="shared" ref="T13:X13" si="7">SUM(T14:T18)</f>
        <v>12992.125295</v>
      </c>
      <c r="U13" s="60">
        <f t="shared" si="7"/>
        <v>16354.960741999999</v>
      </c>
      <c r="V13" s="60">
        <f t="shared" si="7"/>
        <v>16332.306597999999</v>
      </c>
      <c r="W13" s="60">
        <f t="shared" si="7"/>
        <v>18623</v>
      </c>
      <c r="X13" s="60">
        <f t="shared" si="7"/>
        <v>16016</v>
      </c>
      <c r="Y13" s="341"/>
      <c r="Z13" s="341"/>
      <c r="AA13" s="341"/>
    </row>
    <row r="14" spans="2:27" ht="15.75" x14ac:dyDescent="0.25">
      <c r="B14" s="66"/>
      <c r="C14" s="67">
        <v>421</v>
      </c>
      <c r="D14" s="62" t="s">
        <v>117</v>
      </c>
      <c r="E14" s="63">
        <v>3431.9708439999999</v>
      </c>
      <c r="F14" s="63">
        <v>3155.391783</v>
      </c>
      <c r="G14" s="63">
        <v>6045.2944859999998</v>
      </c>
      <c r="H14" s="63">
        <v>5104.2258730000003</v>
      </c>
      <c r="I14" s="63">
        <v>4993</v>
      </c>
      <c r="J14" s="63">
        <v>4239</v>
      </c>
      <c r="K14" s="347">
        <f t="shared" si="2"/>
        <v>0.84898858401762467</v>
      </c>
      <c r="L14" s="124">
        <f t="shared" si="3"/>
        <v>1083.608217</v>
      </c>
      <c r="M14" s="124">
        <f t="shared" si="4"/>
        <v>-865.22587300000032</v>
      </c>
      <c r="Q14" s="67">
        <v>721</v>
      </c>
      <c r="R14" s="62" t="s">
        <v>144</v>
      </c>
      <c r="S14" s="63">
        <v>255.15</v>
      </c>
      <c r="T14" s="63">
        <v>49.422856000000003</v>
      </c>
      <c r="U14" s="63">
        <v>257.95</v>
      </c>
      <c r="V14" s="63">
        <v>85.190917999999996</v>
      </c>
      <c r="W14" s="63">
        <v>263</v>
      </c>
      <c r="X14" s="63">
        <v>20</v>
      </c>
      <c r="Y14" s="341"/>
      <c r="Z14" s="341"/>
      <c r="AA14" s="341"/>
    </row>
    <row r="15" spans="2:27" ht="15.75" x14ac:dyDescent="0.25">
      <c r="B15" s="66"/>
      <c r="C15" s="67">
        <v>423</v>
      </c>
      <c r="D15" s="62" t="s">
        <v>118</v>
      </c>
      <c r="E15" s="63">
        <v>6212.0970889999999</v>
      </c>
      <c r="F15" s="63">
        <v>5886.6627310000003</v>
      </c>
      <c r="G15" s="63">
        <v>4864.2027660000003</v>
      </c>
      <c r="H15" s="63">
        <v>4212.2795420000002</v>
      </c>
      <c r="I15" s="63">
        <v>4763</v>
      </c>
      <c r="J15" s="63">
        <v>4471</v>
      </c>
      <c r="K15" s="347">
        <f t="shared" si="2"/>
        <v>0.93869410035691792</v>
      </c>
      <c r="L15" s="124">
        <f t="shared" si="3"/>
        <v>-1415.6627310000003</v>
      </c>
      <c r="M15" s="124">
        <f t="shared" si="4"/>
        <v>258.72045799999978</v>
      </c>
      <c r="Q15" s="67">
        <v>722</v>
      </c>
      <c r="R15" s="62" t="s">
        <v>145</v>
      </c>
      <c r="S15" s="63">
        <v>2044.462</v>
      </c>
      <c r="T15" s="63">
        <v>2088.6272650000001</v>
      </c>
      <c r="U15" s="63">
        <v>1930.7170000000001</v>
      </c>
      <c r="V15" s="63">
        <v>2448.347244</v>
      </c>
      <c r="W15" s="63">
        <v>2392</v>
      </c>
      <c r="X15" s="63">
        <v>2163</v>
      </c>
      <c r="Y15" s="341"/>
      <c r="Z15" s="341"/>
      <c r="AA15" s="341"/>
    </row>
    <row r="16" spans="2:27" ht="15.75" x14ac:dyDescent="0.25">
      <c r="B16" s="66"/>
      <c r="C16" s="67">
        <v>424</v>
      </c>
      <c r="D16" s="62" t="s">
        <v>119</v>
      </c>
      <c r="E16" s="63">
        <v>1964.6554309999999</v>
      </c>
      <c r="F16" s="63">
        <v>1556.7106510000001</v>
      </c>
      <c r="G16" s="63">
        <v>2029.9632349999999</v>
      </c>
      <c r="H16" s="63">
        <v>1611.7971379999999</v>
      </c>
      <c r="I16" s="63">
        <v>1993</v>
      </c>
      <c r="J16" s="63">
        <v>1658</v>
      </c>
      <c r="K16" s="347">
        <f t="shared" si="2"/>
        <v>0.83191169091821371</v>
      </c>
      <c r="L16" s="124">
        <f t="shared" si="3"/>
        <v>101.2893489999999</v>
      </c>
      <c r="M16" s="124">
        <f t="shared" si="4"/>
        <v>46.202862000000096</v>
      </c>
      <c r="Q16" s="67">
        <v>723</v>
      </c>
      <c r="R16" s="62" t="s">
        <v>146</v>
      </c>
      <c r="S16" s="63">
        <v>3916.1019999999999</v>
      </c>
      <c r="T16" s="63">
        <v>2719.1714510000002</v>
      </c>
      <c r="U16" s="63">
        <v>4594.3305819999996</v>
      </c>
      <c r="V16" s="63">
        <v>2952.849866</v>
      </c>
      <c r="W16" s="63">
        <v>4076</v>
      </c>
      <c r="X16" s="63">
        <v>2932</v>
      </c>
      <c r="Y16" s="341"/>
      <c r="Z16" s="341"/>
      <c r="AA16" s="341"/>
    </row>
    <row r="17" spans="2:27" ht="15.75" x14ac:dyDescent="0.25">
      <c r="B17" s="66"/>
      <c r="C17" s="67">
        <v>425</v>
      </c>
      <c r="D17" s="62" t="s">
        <v>120</v>
      </c>
      <c r="E17" s="63">
        <v>39438.199932000003</v>
      </c>
      <c r="F17" s="63">
        <v>38048.875897999998</v>
      </c>
      <c r="G17" s="63">
        <v>42132.864763999998</v>
      </c>
      <c r="H17" s="63">
        <v>40781.846515999998</v>
      </c>
      <c r="I17" s="63">
        <v>46728</v>
      </c>
      <c r="J17" s="63">
        <v>45373</v>
      </c>
      <c r="K17" s="347">
        <f t="shared" si="2"/>
        <v>0.97100239684985445</v>
      </c>
      <c r="L17" s="124">
        <f t="shared" si="3"/>
        <v>7324.1241020000016</v>
      </c>
      <c r="M17" s="124">
        <f t="shared" si="4"/>
        <v>4591.1534840000022</v>
      </c>
      <c r="Q17" s="67">
        <v>724</v>
      </c>
      <c r="R17" s="62" t="s">
        <v>147</v>
      </c>
      <c r="S17" s="63">
        <v>5297.8410000000003</v>
      </c>
      <c r="T17" s="63">
        <v>4939.7165080000004</v>
      </c>
      <c r="U17" s="63">
        <v>5393.5861599999998</v>
      </c>
      <c r="V17" s="63">
        <v>6352.0328220000001</v>
      </c>
      <c r="W17" s="63">
        <v>6116</v>
      </c>
      <c r="X17" s="63">
        <v>7568</v>
      </c>
      <c r="Y17" s="341"/>
      <c r="Z17" s="341"/>
      <c r="AA17" s="341"/>
    </row>
    <row r="18" spans="2:27" ht="15.75" x14ac:dyDescent="0.25">
      <c r="B18" s="66"/>
      <c r="C18" s="67">
        <v>426</v>
      </c>
      <c r="D18" s="62" t="s">
        <v>121</v>
      </c>
      <c r="E18" s="63">
        <v>2111.3824800000002</v>
      </c>
      <c r="F18" s="63">
        <v>1615.1438800000001</v>
      </c>
      <c r="G18" s="63">
        <v>2262.7110160000002</v>
      </c>
      <c r="H18" s="63">
        <v>1927.2598909999999</v>
      </c>
      <c r="I18" s="63">
        <v>2272</v>
      </c>
      <c r="J18" s="63">
        <v>2034</v>
      </c>
      <c r="K18" s="347">
        <f t="shared" si="2"/>
        <v>0.89524647887323938</v>
      </c>
      <c r="L18" s="124">
        <f t="shared" si="3"/>
        <v>418.85611999999992</v>
      </c>
      <c r="M18" s="124">
        <f t="shared" si="4"/>
        <v>106.74010900000007</v>
      </c>
      <c r="Q18" s="67">
        <v>725</v>
      </c>
      <c r="R18" s="62" t="s">
        <v>148</v>
      </c>
      <c r="S18" s="63">
        <v>4619.0529999999999</v>
      </c>
      <c r="T18" s="63">
        <v>3195.1872149999999</v>
      </c>
      <c r="U18" s="63">
        <v>4178.3770000000004</v>
      </c>
      <c r="V18" s="63">
        <v>4493.8857479999997</v>
      </c>
      <c r="W18" s="63">
        <v>5776</v>
      </c>
      <c r="X18" s="63">
        <v>3333</v>
      </c>
      <c r="Y18" s="341"/>
      <c r="Z18" s="341"/>
      <c r="AA18" s="341"/>
    </row>
    <row r="19" spans="2:27" ht="15.75" x14ac:dyDescent="0.25">
      <c r="B19" s="66"/>
      <c r="C19" s="67">
        <v>427</v>
      </c>
      <c r="D19" s="62" t="s">
        <v>122</v>
      </c>
      <c r="E19" s="63">
        <v>204.35300000000001</v>
      </c>
      <c r="F19" s="63">
        <v>151.82036400000001</v>
      </c>
      <c r="G19" s="63">
        <v>185.22023799999999</v>
      </c>
      <c r="H19" s="63">
        <v>150.584813</v>
      </c>
      <c r="I19" s="63">
        <v>211</v>
      </c>
      <c r="J19" s="63">
        <v>159</v>
      </c>
      <c r="K19" s="347">
        <f t="shared" si="2"/>
        <v>0.75355450236966826</v>
      </c>
      <c r="L19" s="124">
        <f t="shared" si="3"/>
        <v>7.1796359999999879</v>
      </c>
      <c r="M19" s="124">
        <f t="shared" si="4"/>
        <v>8.4151870000000031</v>
      </c>
      <c r="P19" s="59">
        <v>73</v>
      </c>
      <c r="Q19" s="68"/>
      <c r="R19" s="68" t="s">
        <v>149</v>
      </c>
      <c r="S19" s="60">
        <f>SUM(S20:S22)</f>
        <v>3187.355</v>
      </c>
      <c r="T19" s="60">
        <f t="shared" ref="T19:X19" si="8">SUM(T20:T22)</f>
        <v>1925.6973829999999</v>
      </c>
      <c r="U19" s="60">
        <f t="shared" si="8"/>
        <v>2180.355</v>
      </c>
      <c r="V19" s="60">
        <f t="shared" si="8"/>
        <v>2225.4123030000001</v>
      </c>
      <c r="W19" s="60">
        <f t="shared" si="8"/>
        <v>2800</v>
      </c>
      <c r="X19" s="60">
        <f t="shared" si="8"/>
        <v>2072</v>
      </c>
      <c r="Y19" s="341"/>
      <c r="Z19" s="341"/>
      <c r="AA19" s="341"/>
    </row>
    <row r="20" spans="2:27" ht="15.75" x14ac:dyDescent="0.25">
      <c r="B20" s="59">
        <v>44</v>
      </c>
      <c r="C20" s="68"/>
      <c r="D20" s="68" t="s">
        <v>123</v>
      </c>
      <c r="E20" s="60">
        <f>SUM(E21:E23)</f>
        <v>21329.936000000002</v>
      </c>
      <c r="F20" s="60">
        <f t="shared" ref="F20:J20" si="9">SUM(F21:F23)</f>
        <v>21217.649162999998</v>
      </c>
      <c r="G20" s="60">
        <f t="shared" si="9"/>
        <v>23442.534</v>
      </c>
      <c r="H20" s="60">
        <f t="shared" si="9"/>
        <v>23364.851480000001</v>
      </c>
      <c r="I20" s="60">
        <f t="shared" si="9"/>
        <v>27685</v>
      </c>
      <c r="J20" s="60">
        <f t="shared" si="9"/>
        <v>27459</v>
      </c>
      <c r="K20" s="347">
        <f t="shared" si="2"/>
        <v>0.99183673469387756</v>
      </c>
      <c r="L20" s="124">
        <f t="shared" si="3"/>
        <v>6241.3508370000018</v>
      </c>
      <c r="M20" s="124">
        <f t="shared" si="4"/>
        <v>4094.1485199999988</v>
      </c>
      <c r="Q20" s="67">
        <v>731</v>
      </c>
      <c r="R20" s="62" t="s">
        <v>150</v>
      </c>
      <c r="S20" s="63">
        <v>454</v>
      </c>
      <c r="T20" s="63">
        <v>180.992255</v>
      </c>
      <c r="U20" s="63">
        <v>300</v>
      </c>
      <c r="V20" s="63">
        <v>210.40353099999999</v>
      </c>
      <c r="W20" s="63">
        <v>500</v>
      </c>
      <c r="X20" s="63">
        <v>132</v>
      </c>
      <c r="Y20" s="341"/>
      <c r="Z20" s="341"/>
      <c r="AA20" s="341"/>
    </row>
    <row r="21" spans="2:27" ht="15.75" x14ac:dyDescent="0.25">
      <c r="C21" s="67">
        <v>441</v>
      </c>
      <c r="D21" s="62" t="s">
        <v>124</v>
      </c>
      <c r="E21" s="63">
        <v>2238</v>
      </c>
      <c r="F21" s="63">
        <v>2238</v>
      </c>
      <c r="G21" s="63">
        <v>2910</v>
      </c>
      <c r="H21" s="63">
        <v>2910</v>
      </c>
      <c r="I21" s="63">
        <v>3562</v>
      </c>
      <c r="J21" s="63">
        <v>3562</v>
      </c>
      <c r="K21" s="347">
        <f t="shared" si="2"/>
        <v>1</v>
      </c>
      <c r="L21" s="124">
        <f t="shared" si="3"/>
        <v>1324</v>
      </c>
      <c r="M21" s="124">
        <f t="shared" si="4"/>
        <v>652</v>
      </c>
      <c r="Q21" s="67">
        <v>733</v>
      </c>
      <c r="R21" s="62" t="s">
        <v>151</v>
      </c>
      <c r="S21" s="63">
        <v>1223.3499999999999</v>
      </c>
      <c r="T21" s="63">
        <v>746.51756599999999</v>
      </c>
      <c r="U21" s="63">
        <v>820.35</v>
      </c>
      <c r="V21" s="63">
        <v>968.88241400000004</v>
      </c>
      <c r="W21" s="63">
        <v>1000</v>
      </c>
      <c r="X21" s="63">
        <v>819</v>
      </c>
      <c r="Y21" s="341"/>
      <c r="Z21" s="341"/>
      <c r="AA21" s="341"/>
    </row>
    <row r="22" spans="2:27" ht="15.75" x14ac:dyDescent="0.25">
      <c r="C22" s="67">
        <v>442</v>
      </c>
      <c r="D22" s="62" t="s">
        <v>125</v>
      </c>
      <c r="E22" s="63">
        <v>406.7</v>
      </c>
      <c r="F22" s="63">
        <v>385.810812</v>
      </c>
      <c r="G22" s="63">
        <v>424.7</v>
      </c>
      <c r="H22" s="63">
        <v>413.73304300000001</v>
      </c>
      <c r="I22" s="63">
        <v>504</v>
      </c>
      <c r="J22" s="63">
        <v>476</v>
      </c>
      <c r="K22" s="347">
        <f t="shared" si="2"/>
        <v>0.94444444444444442</v>
      </c>
      <c r="L22" s="124">
        <f t="shared" si="3"/>
        <v>90.189188000000001</v>
      </c>
      <c r="M22" s="124">
        <f t="shared" si="4"/>
        <v>62.266956999999991</v>
      </c>
      <c r="Q22" s="67">
        <v>734</v>
      </c>
      <c r="R22" s="62" t="s">
        <v>152</v>
      </c>
      <c r="S22" s="63">
        <v>1510.0050000000001</v>
      </c>
      <c r="T22" s="63">
        <v>998.18756199999996</v>
      </c>
      <c r="U22" s="63">
        <v>1060.0050000000001</v>
      </c>
      <c r="V22" s="63">
        <v>1046.126358</v>
      </c>
      <c r="W22" s="63">
        <v>1300</v>
      </c>
      <c r="X22" s="63">
        <v>1121</v>
      </c>
      <c r="Y22" s="341"/>
      <c r="Z22" s="341"/>
      <c r="AA22" s="341"/>
    </row>
    <row r="23" spans="2:27" ht="15.75" x14ac:dyDescent="0.25">
      <c r="C23" s="67">
        <v>443</v>
      </c>
      <c r="D23" s="62" t="s">
        <v>126</v>
      </c>
      <c r="E23" s="63">
        <v>18685.236000000001</v>
      </c>
      <c r="F23" s="63">
        <v>18593.838350999999</v>
      </c>
      <c r="G23" s="63">
        <v>20107.833999999999</v>
      </c>
      <c r="H23" s="63">
        <v>20041.118437000001</v>
      </c>
      <c r="I23" s="63">
        <v>23619</v>
      </c>
      <c r="J23" s="63">
        <v>23421</v>
      </c>
      <c r="K23" s="347">
        <f t="shared" si="2"/>
        <v>0.99161691858249712</v>
      </c>
      <c r="L23" s="124">
        <f t="shared" si="3"/>
        <v>4827.1616490000015</v>
      </c>
      <c r="M23" s="124">
        <f t="shared" si="4"/>
        <v>3379.881562999999</v>
      </c>
      <c r="P23" s="59">
        <v>74</v>
      </c>
      <c r="Q23" s="68"/>
      <c r="R23" s="68" t="s">
        <v>153</v>
      </c>
      <c r="S23" s="60">
        <f>SUM(S24:S26)</f>
        <v>9325.8849399999999</v>
      </c>
      <c r="T23" s="60">
        <f t="shared" ref="T23:X23" si="10">SUM(T24:T26)</f>
        <v>4584.5894989999997</v>
      </c>
      <c r="U23" s="60">
        <f t="shared" si="10"/>
        <v>-32986.343355999998</v>
      </c>
      <c r="V23" s="60">
        <f t="shared" si="10"/>
        <v>10531.03952</v>
      </c>
      <c r="W23" s="60">
        <f t="shared" si="10"/>
        <v>-11805</v>
      </c>
      <c r="X23" s="60">
        <f t="shared" si="10"/>
        <v>21347</v>
      </c>
      <c r="Y23" s="341"/>
      <c r="Z23" s="341"/>
      <c r="AA23" s="341"/>
    </row>
    <row r="24" spans="2:27" ht="15.75" x14ac:dyDescent="0.25">
      <c r="B24" s="59">
        <v>45</v>
      </c>
      <c r="C24" s="68"/>
      <c r="D24" s="68" t="s">
        <v>127</v>
      </c>
      <c r="E24" s="60">
        <f>E25+E26</f>
        <v>9076.1001930000002</v>
      </c>
      <c r="F24" s="60">
        <f t="shared" ref="F24:J24" si="11">F25+F26</f>
        <v>9085.4884980000006</v>
      </c>
      <c r="G24" s="60">
        <f t="shared" si="11"/>
        <v>9379.2962110000008</v>
      </c>
      <c r="H24" s="60">
        <f t="shared" si="11"/>
        <v>9139.7395280000001</v>
      </c>
      <c r="I24" s="60">
        <f t="shared" si="11"/>
        <v>13118</v>
      </c>
      <c r="J24" s="60">
        <f t="shared" si="11"/>
        <v>12942</v>
      </c>
      <c r="K24" s="347">
        <f t="shared" si="2"/>
        <v>0.98658332062814458</v>
      </c>
      <c r="L24" s="124">
        <f t="shared" si="3"/>
        <v>3856.5115019999994</v>
      </c>
      <c r="M24" s="124">
        <f t="shared" si="4"/>
        <v>3802.2604719999999</v>
      </c>
      <c r="Q24" s="67">
        <v>741</v>
      </c>
      <c r="R24" s="62" t="s">
        <v>154</v>
      </c>
      <c r="S24" s="63">
        <v>463.68</v>
      </c>
      <c r="T24" s="63">
        <v>-1039.641208</v>
      </c>
      <c r="U24" s="63">
        <v>-38140.815999999999</v>
      </c>
      <c r="V24" s="63">
        <v>7404.7668130000002</v>
      </c>
      <c r="W24" s="63">
        <v>-22093</v>
      </c>
      <c r="X24" s="63">
        <v>13737</v>
      </c>
      <c r="Y24" s="341"/>
      <c r="Z24" s="341"/>
      <c r="AA24" s="341"/>
    </row>
    <row r="25" spans="2:27" ht="15.75" x14ac:dyDescent="0.25">
      <c r="C25" s="67">
        <v>451</v>
      </c>
      <c r="D25" s="62" t="s">
        <v>128</v>
      </c>
      <c r="E25" s="63">
        <v>6042.1</v>
      </c>
      <c r="F25" s="63">
        <v>6059.584656</v>
      </c>
      <c r="G25" s="63">
        <v>5946.2962109999999</v>
      </c>
      <c r="H25" s="63">
        <v>5727.3408570000001</v>
      </c>
      <c r="I25" s="63">
        <v>8836</v>
      </c>
      <c r="J25" s="63">
        <v>8761</v>
      </c>
      <c r="K25" s="347">
        <f t="shared" si="2"/>
        <v>0.99151199637845178</v>
      </c>
      <c r="L25" s="124">
        <f t="shared" si="3"/>
        <v>2701.415344</v>
      </c>
      <c r="M25" s="124">
        <f t="shared" si="4"/>
        <v>3033.6591429999999</v>
      </c>
      <c r="Q25" s="67">
        <v>742</v>
      </c>
      <c r="R25" s="62" t="s">
        <v>155</v>
      </c>
      <c r="S25" s="63">
        <v>8621.7799400000004</v>
      </c>
      <c r="T25" s="63">
        <v>5546.1078299999999</v>
      </c>
      <c r="U25" s="63">
        <v>5002.9156439999997</v>
      </c>
      <c r="V25" s="63">
        <v>3081.1074819999999</v>
      </c>
      <c r="W25" s="63">
        <v>10146</v>
      </c>
      <c r="X25" s="63">
        <v>7603</v>
      </c>
      <c r="Y25" s="341"/>
      <c r="Z25" s="341"/>
      <c r="AA25" s="341"/>
    </row>
    <row r="26" spans="2:27" ht="15.75" x14ac:dyDescent="0.25">
      <c r="C26" s="67">
        <v>452</v>
      </c>
      <c r="D26" s="62" t="s">
        <v>129</v>
      </c>
      <c r="E26" s="63">
        <v>3034.0001929999999</v>
      </c>
      <c r="F26" s="63">
        <v>3025.9038420000002</v>
      </c>
      <c r="G26" s="63">
        <v>3433</v>
      </c>
      <c r="H26" s="63">
        <v>3412.3986709999999</v>
      </c>
      <c r="I26" s="63">
        <v>4282</v>
      </c>
      <c r="J26" s="63">
        <v>4181</v>
      </c>
      <c r="K26" s="347">
        <f t="shared" si="2"/>
        <v>0.97641289117234942</v>
      </c>
      <c r="L26" s="124">
        <f t="shared" si="3"/>
        <v>1155.0961579999998</v>
      </c>
      <c r="M26" s="124">
        <f t="shared" si="4"/>
        <v>768.60132900000008</v>
      </c>
      <c r="Q26" s="67">
        <v>744</v>
      </c>
      <c r="R26" s="62" t="s">
        <v>156</v>
      </c>
      <c r="S26" s="63">
        <v>240.42500000000001</v>
      </c>
      <c r="T26" s="63">
        <v>78.122877000000003</v>
      </c>
      <c r="U26" s="63">
        <v>151.55699999999999</v>
      </c>
      <c r="V26" s="63">
        <v>45.165225</v>
      </c>
      <c r="W26" s="63">
        <v>142</v>
      </c>
      <c r="X26" s="63">
        <v>7</v>
      </c>
      <c r="Y26" s="341"/>
      <c r="Z26" s="341"/>
      <c r="AA26" s="341"/>
    </row>
    <row r="27" spans="2:27" ht="15.75" x14ac:dyDescent="0.25">
      <c r="B27" s="59">
        <v>46</v>
      </c>
      <c r="C27" s="68"/>
      <c r="D27" s="68" t="s">
        <v>130</v>
      </c>
      <c r="E27" s="60">
        <f>SUM(E28:E32)</f>
        <v>31827.418835999997</v>
      </c>
      <c r="F27" s="60">
        <f t="shared" ref="F27:J27" si="12">SUM(F28:F32)</f>
        <v>30647.872651999998</v>
      </c>
      <c r="G27" s="60">
        <f t="shared" si="12"/>
        <v>34883.401948000006</v>
      </c>
      <c r="H27" s="60">
        <f t="shared" si="12"/>
        <v>32568.865141999999</v>
      </c>
      <c r="I27" s="60">
        <f t="shared" si="12"/>
        <v>29519</v>
      </c>
      <c r="J27" s="60">
        <f t="shared" si="12"/>
        <v>27802</v>
      </c>
      <c r="K27" s="347">
        <f t="shared" si="2"/>
        <v>0.94183407296995159</v>
      </c>
      <c r="L27" s="124">
        <f t="shared" si="3"/>
        <v>-2845.8726519999982</v>
      </c>
      <c r="M27" s="124">
        <f t="shared" si="4"/>
        <v>-4766.8651419999987</v>
      </c>
      <c r="P27" s="59">
        <v>75</v>
      </c>
      <c r="Q27" s="68"/>
      <c r="R27" s="68" t="s">
        <v>157</v>
      </c>
      <c r="S27" s="60">
        <f>SUM(S28:S30)</f>
        <v>23129</v>
      </c>
      <c r="T27" s="60">
        <f t="shared" ref="T27:X27" si="13">SUM(T28:T30)</f>
        <v>23136.065928</v>
      </c>
      <c r="U27" s="60">
        <f t="shared" si="13"/>
        <v>26620</v>
      </c>
      <c r="V27" s="60">
        <f t="shared" si="13"/>
        <v>14680.856522</v>
      </c>
      <c r="W27" s="60">
        <f t="shared" si="13"/>
        <v>51114</v>
      </c>
      <c r="X27" s="60">
        <f t="shared" si="13"/>
        <v>36157</v>
      </c>
      <c r="Y27" s="341"/>
      <c r="Z27" s="341"/>
      <c r="AA27" s="341"/>
    </row>
    <row r="28" spans="2:27" ht="15.75" x14ac:dyDescent="0.25">
      <c r="C28" s="67">
        <v>461</v>
      </c>
      <c r="D28" s="62" t="s">
        <v>131</v>
      </c>
      <c r="E28" s="63">
        <v>1588</v>
      </c>
      <c r="F28" s="63">
        <v>1586.7481330000001</v>
      </c>
      <c r="G28" s="63">
        <v>1797</v>
      </c>
      <c r="H28" s="63">
        <v>1796.9994859999999</v>
      </c>
      <c r="I28" s="63">
        <v>1702</v>
      </c>
      <c r="J28" s="63">
        <v>1629</v>
      </c>
      <c r="K28" s="347">
        <f t="shared" si="2"/>
        <v>0.95710928319623967</v>
      </c>
      <c r="L28" s="124">
        <f t="shared" si="3"/>
        <v>42.251866999999947</v>
      </c>
      <c r="M28" s="124">
        <f t="shared" si="4"/>
        <v>-167.99948599999993</v>
      </c>
      <c r="Q28" s="67">
        <v>751</v>
      </c>
      <c r="R28" s="62" t="s">
        <v>158</v>
      </c>
      <c r="S28" s="63">
        <v>0</v>
      </c>
      <c r="T28" s="63">
        <v>770.61730899999998</v>
      </c>
      <c r="U28" s="63">
        <v>0</v>
      </c>
      <c r="V28" s="63">
        <v>1608.162302</v>
      </c>
      <c r="W28" s="63">
        <v>0</v>
      </c>
      <c r="X28" s="63">
        <v>6628</v>
      </c>
      <c r="Y28" s="341"/>
      <c r="Z28" s="341"/>
      <c r="AA28" s="341"/>
    </row>
    <row r="29" spans="2:27" ht="15.75" x14ac:dyDescent="0.25">
      <c r="C29" s="67">
        <v>462</v>
      </c>
      <c r="D29" s="62" t="s">
        <v>132</v>
      </c>
      <c r="E29" s="63">
        <v>107.895</v>
      </c>
      <c r="F29" s="63">
        <v>98.380239000000003</v>
      </c>
      <c r="G29" s="63">
        <v>57.4</v>
      </c>
      <c r="H29" s="63">
        <v>52.863475000000001</v>
      </c>
      <c r="I29" s="63">
        <v>71</v>
      </c>
      <c r="J29" s="63">
        <v>70</v>
      </c>
      <c r="K29" s="347">
        <f t="shared" si="2"/>
        <v>0.9859154929577465</v>
      </c>
      <c r="L29" s="124">
        <f t="shared" si="3"/>
        <v>-28.380239000000003</v>
      </c>
      <c r="M29" s="124">
        <f t="shared" si="4"/>
        <v>17.136524999999999</v>
      </c>
      <c r="Q29" s="67">
        <v>753</v>
      </c>
      <c r="R29" s="62" t="s">
        <v>159</v>
      </c>
      <c r="S29" s="63">
        <v>23129</v>
      </c>
      <c r="T29" s="63">
        <v>22365.448618999999</v>
      </c>
      <c r="U29" s="63">
        <v>26620</v>
      </c>
      <c r="V29" s="63">
        <v>10011.987198999999</v>
      </c>
      <c r="W29" s="63">
        <v>51114</v>
      </c>
      <c r="X29" s="63">
        <v>29529</v>
      </c>
      <c r="Y29" s="341"/>
      <c r="Z29" s="341"/>
      <c r="AA29" s="341"/>
    </row>
    <row r="30" spans="2:27" ht="15.75" x14ac:dyDescent="0.25">
      <c r="C30" s="67">
        <v>463</v>
      </c>
      <c r="D30" s="62" t="s">
        <v>133</v>
      </c>
      <c r="E30" s="63">
        <v>721.73049200000003</v>
      </c>
      <c r="F30" s="63">
        <v>670.744056</v>
      </c>
      <c r="G30" s="63">
        <v>980.47500000000002</v>
      </c>
      <c r="H30" s="63">
        <v>964.72640899999999</v>
      </c>
      <c r="I30" s="63">
        <v>1248</v>
      </c>
      <c r="J30" s="63">
        <v>1232</v>
      </c>
      <c r="K30" s="347">
        <f t="shared" si="2"/>
        <v>0.98717948717948723</v>
      </c>
      <c r="L30" s="124">
        <f t="shared" si="3"/>
        <v>561.255944</v>
      </c>
      <c r="M30" s="124">
        <f t="shared" si="4"/>
        <v>267.27359100000001</v>
      </c>
      <c r="Q30" s="67">
        <v>754</v>
      </c>
      <c r="R30" s="62" t="s">
        <v>160</v>
      </c>
      <c r="S30" s="63"/>
      <c r="T30" s="63"/>
      <c r="U30" s="63">
        <v>0</v>
      </c>
      <c r="V30" s="63">
        <v>3060.7070210000002</v>
      </c>
      <c r="W30" s="63">
        <v>0</v>
      </c>
      <c r="X30" s="63">
        <v>0</v>
      </c>
      <c r="Y30" s="341"/>
      <c r="Z30" s="341"/>
      <c r="AA30" s="341"/>
    </row>
    <row r="31" spans="2:27" ht="15.75" x14ac:dyDescent="0.25">
      <c r="C31" s="67">
        <v>464</v>
      </c>
      <c r="D31" s="62" t="s">
        <v>134</v>
      </c>
      <c r="E31" s="63">
        <v>28436.467791999999</v>
      </c>
      <c r="F31" s="63">
        <v>27077.922344999999</v>
      </c>
      <c r="G31" s="63">
        <v>30627.555422000001</v>
      </c>
      <c r="H31" s="63">
        <v>28465.886493999998</v>
      </c>
      <c r="I31" s="63">
        <v>24807</v>
      </c>
      <c r="J31" s="63">
        <v>23193</v>
      </c>
      <c r="K31" s="347">
        <f t="shared" si="2"/>
        <v>0.93493771919216351</v>
      </c>
      <c r="L31" s="124">
        <f t="shared" si="3"/>
        <v>-3884.922344999999</v>
      </c>
      <c r="M31" s="124">
        <f t="shared" si="4"/>
        <v>-5272.8864939999985</v>
      </c>
      <c r="P31" s="59">
        <v>76</v>
      </c>
      <c r="Q31" s="68">
        <v>76</v>
      </c>
      <c r="R31" s="68" t="s">
        <v>161</v>
      </c>
      <c r="S31" s="60">
        <f>SUM(S32:S34)</f>
        <v>65464.72</v>
      </c>
      <c r="T31" s="60">
        <f t="shared" ref="T31:X31" si="14">SUM(T32:T34)</f>
        <v>62740.044794000001</v>
      </c>
      <c r="U31" s="60">
        <f t="shared" si="14"/>
        <v>67813.684000000008</v>
      </c>
      <c r="V31" s="60">
        <f t="shared" si="14"/>
        <v>26162.460565000001</v>
      </c>
      <c r="W31" s="60">
        <f t="shared" si="14"/>
        <v>67807</v>
      </c>
      <c r="X31" s="60">
        <f t="shared" si="14"/>
        <v>48998</v>
      </c>
      <c r="Y31" s="341"/>
      <c r="Z31" s="341"/>
      <c r="AA31" s="341"/>
    </row>
    <row r="32" spans="2:27" ht="15.75" x14ac:dyDescent="0.25">
      <c r="C32" s="67">
        <v>465</v>
      </c>
      <c r="D32" s="62" t="s">
        <v>89</v>
      </c>
      <c r="E32" s="63">
        <v>973.32555200000002</v>
      </c>
      <c r="F32" s="63">
        <v>1214.0778789999999</v>
      </c>
      <c r="G32" s="63">
        <v>1420.971526</v>
      </c>
      <c r="H32" s="63">
        <v>1288.3892780000001</v>
      </c>
      <c r="I32" s="63">
        <v>1691</v>
      </c>
      <c r="J32" s="63">
        <v>1678</v>
      </c>
      <c r="K32" s="347">
        <f t="shared" si="2"/>
        <v>0.99231224127735063</v>
      </c>
      <c r="L32" s="124">
        <f t="shared" si="3"/>
        <v>463.92212100000006</v>
      </c>
      <c r="M32" s="124">
        <f t="shared" si="4"/>
        <v>389.6107219999999</v>
      </c>
      <c r="Q32" s="67">
        <v>761</v>
      </c>
      <c r="R32" s="62" t="s">
        <v>162</v>
      </c>
      <c r="S32" s="63">
        <v>21632.767</v>
      </c>
      <c r="T32" s="63">
        <v>19351.202988000001</v>
      </c>
      <c r="U32" s="63">
        <v>12665.786</v>
      </c>
      <c r="V32" s="63">
        <v>25708.115307</v>
      </c>
      <c r="W32" s="63">
        <v>3899</v>
      </c>
      <c r="X32" s="63">
        <v>9702</v>
      </c>
      <c r="Y32" s="341"/>
      <c r="Z32" s="341"/>
      <c r="AA32" s="341"/>
    </row>
    <row r="33" spans="2:27" ht="15.75" x14ac:dyDescent="0.25">
      <c r="B33" s="59">
        <v>47</v>
      </c>
      <c r="C33" s="68"/>
      <c r="D33" s="68" t="s">
        <v>90</v>
      </c>
      <c r="E33" s="60">
        <f>SUM(E34:E37)</f>
        <v>91492.528999999995</v>
      </c>
      <c r="F33" s="60">
        <f t="shared" ref="F33:J33" si="15">SUM(F34:F37)</f>
        <v>90299.979621000006</v>
      </c>
      <c r="G33" s="60">
        <f t="shared" si="15"/>
        <v>98400.939025</v>
      </c>
      <c r="H33" s="60">
        <f t="shared" si="15"/>
        <v>97845.437503999987</v>
      </c>
      <c r="I33" s="60">
        <f t="shared" si="15"/>
        <v>112345</v>
      </c>
      <c r="J33" s="60">
        <f t="shared" si="15"/>
        <v>111147</v>
      </c>
      <c r="K33" s="347">
        <f t="shared" si="2"/>
        <v>0.98933641906626912</v>
      </c>
      <c r="L33" s="124">
        <f t="shared" si="3"/>
        <v>20847.020378999994</v>
      </c>
      <c r="M33" s="124">
        <f t="shared" si="4"/>
        <v>13301.562496000013</v>
      </c>
      <c r="Q33" s="67">
        <v>762</v>
      </c>
      <c r="R33" s="62" t="s">
        <v>163</v>
      </c>
      <c r="S33" s="63">
        <v>16.100000000000001</v>
      </c>
      <c r="T33" s="63">
        <v>510.94744900000001</v>
      </c>
      <c r="U33" s="63">
        <v>0</v>
      </c>
      <c r="V33" s="63">
        <v>128.79136399999999</v>
      </c>
      <c r="W33" s="63">
        <v>0</v>
      </c>
      <c r="X33" s="63">
        <v>0</v>
      </c>
      <c r="Y33" s="341"/>
      <c r="Z33" s="341"/>
      <c r="AA33" s="341"/>
    </row>
    <row r="34" spans="2:27" ht="15.75" x14ac:dyDescent="0.25">
      <c r="C34" s="67">
        <v>471</v>
      </c>
      <c r="D34" s="62" t="s">
        <v>91</v>
      </c>
      <c r="E34" s="63">
        <v>12157.529</v>
      </c>
      <c r="F34" s="63">
        <v>11876.457066000001</v>
      </c>
      <c r="G34" s="63">
        <v>12447.42</v>
      </c>
      <c r="H34" s="63">
        <v>12282.180138</v>
      </c>
      <c r="I34" s="63">
        <v>13667</v>
      </c>
      <c r="J34" s="63">
        <v>13653</v>
      </c>
      <c r="K34" s="347">
        <f t="shared" si="2"/>
        <v>0.99897563474061613</v>
      </c>
      <c r="L34" s="124">
        <f t="shared" si="3"/>
        <v>1776.5429339999991</v>
      </c>
      <c r="M34" s="124">
        <f t="shared" si="4"/>
        <v>1370.8198620000003</v>
      </c>
      <c r="Q34" s="67">
        <v>769</v>
      </c>
      <c r="R34" s="62" t="s">
        <v>164</v>
      </c>
      <c r="S34" s="63">
        <v>43815.853000000003</v>
      </c>
      <c r="T34" s="63">
        <v>42877.894356999997</v>
      </c>
      <c r="U34" s="63">
        <v>55147.898000000001</v>
      </c>
      <c r="V34" s="63">
        <v>325.55389400000001</v>
      </c>
      <c r="W34" s="63">
        <v>63908</v>
      </c>
      <c r="X34" s="63">
        <v>39296</v>
      </c>
      <c r="Y34" s="341"/>
      <c r="Z34" s="341"/>
      <c r="AA34" s="341"/>
    </row>
    <row r="35" spans="2:27" ht="15.75" x14ac:dyDescent="0.25">
      <c r="C35" s="67">
        <v>472</v>
      </c>
      <c r="D35" s="62" t="s">
        <v>92</v>
      </c>
      <c r="E35" s="63">
        <v>72017</v>
      </c>
      <c r="F35" s="63">
        <v>71609.256961999999</v>
      </c>
      <c r="G35" s="63">
        <v>78476.519025000001</v>
      </c>
      <c r="H35" s="63">
        <v>78483.469954999993</v>
      </c>
      <c r="I35" s="63">
        <v>90663</v>
      </c>
      <c r="J35" s="63">
        <v>90238</v>
      </c>
      <c r="K35" s="347">
        <f t="shared" si="2"/>
        <v>0.99531231042431867</v>
      </c>
      <c r="L35" s="124">
        <f t="shared" si="3"/>
        <v>18628.743038000001</v>
      </c>
      <c r="M35" s="124">
        <f t="shared" si="4"/>
        <v>11754.530045000007</v>
      </c>
      <c r="P35" s="59">
        <v>77</v>
      </c>
      <c r="Q35" s="68"/>
      <c r="R35" s="68" t="s">
        <v>165</v>
      </c>
      <c r="S35" s="60">
        <f>S36</f>
        <v>1820</v>
      </c>
      <c r="T35" s="60">
        <f t="shared" ref="T35:X35" si="16">T36</f>
        <v>12.83808</v>
      </c>
      <c r="U35" s="60">
        <f t="shared" si="16"/>
        <v>10</v>
      </c>
      <c r="V35" s="60">
        <f t="shared" si="16"/>
        <v>0</v>
      </c>
      <c r="W35" s="60">
        <f t="shared" si="16"/>
        <v>10</v>
      </c>
      <c r="X35" s="60">
        <f t="shared" si="16"/>
        <v>0.2</v>
      </c>
      <c r="Y35" s="341"/>
      <c r="Z35" s="341"/>
      <c r="AA35" s="341"/>
    </row>
    <row r="36" spans="2:27" ht="15.75" x14ac:dyDescent="0.25">
      <c r="C36" s="67">
        <v>473</v>
      </c>
      <c r="D36" s="62" t="s">
        <v>93</v>
      </c>
      <c r="E36" s="63">
        <v>3318</v>
      </c>
      <c r="F36" s="63">
        <v>2909.113237</v>
      </c>
      <c r="G36" s="63">
        <v>3187</v>
      </c>
      <c r="H36" s="63">
        <v>2835.2912459999998</v>
      </c>
      <c r="I36" s="63">
        <v>3315</v>
      </c>
      <c r="J36" s="63">
        <v>2556</v>
      </c>
      <c r="K36" s="347">
        <f t="shared" si="2"/>
        <v>0.77104072398190049</v>
      </c>
      <c r="L36" s="124">
        <f t="shared" si="3"/>
        <v>-353.11323700000003</v>
      </c>
      <c r="M36" s="124">
        <f t="shared" si="4"/>
        <v>-279.29124599999977</v>
      </c>
      <c r="Q36" s="67">
        <v>771</v>
      </c>
      <c r="R36" s="62" t="s">
        <v>166</v>
      </c>
      <c r="S36" s="63">
        <v>1820</v>
      </c>
      <c r="T36" s="63">
        <v>12.83808</v>
      </c>
      <c r="U36" s="63">
        <v>10</v>
      </c>
      <c r="V36" s="63">
        <v>0</v>
      </c>
      <c r="W36" s="63">
        <v>10</v>
      </c>
      <c r="X36" s="63">
        <v>0.2</v>
      </c>
      <c r="Y36" s="341"/>
      <c r="Z36" s="341"/>
      <c r="AA36" s="341"/>
    </row>
    <row r="37" spans="2:27" ht="15.75" x14ac:dyDescent="0.25">
      <c r="C37" s="67">
        <v>474</v>
      </c>
      <c r="D37" s="62" t="s">
        <v>94</v>
      </c>
      <c r="E37" s="63">
        <v>4000</v>
      </c>
      <c r="F37" s="63">
        <v>3905.1523560000001</v>
      </c>
      <c r="G37" s="63">
        <v>4290</v>
      </c>
      <c r="H37" s="63">
        <v>4244.4961649999996</v>
      </c>
      <c r="I37" s="63">
        <v>4700</v>
      </c>
      <c r="J37" s="63">
        <v>4700</v>
      </c>
      <c r="K37" s="347">
        <f t="shared" si="2"/>
        <v>1</v>
      </c>
      <c r="L37" s="124">
        <f t="shared" si="3"/>
        <v>794.84764399999995</v>
      </c>
      <c r="M37" s="124">
        <f t="shared" si="4"/>
        <v>455.50383500000044</v>
      </c>
      <c r="P37" s="59">
        <v>78</v>
      </c>
      <c r="Q37" s="68"/>
      <c r="R37" s="68" t="s">
        <v>167</v>
      </c>
      <c r="S37" s="60">
        <f>S38</f>
        <v>500</v>
      </c>
      <c r="T37" s="60">
        <f t="shared" ref="T37:X37" si="17">T38</f>
        <v>543.097893</v>
      </c>
      <c r="U37" s="60">
        <f t="shared" si="17"/>
        <v>500</v>
      </c>
      <c r="V37" s="60">
        <f t="shared" si="17"/>
        <v>906.44738700000005</v>
      </c>
      <c r="W37" s="60">
        <f t="shared" si="17"/>
        <v>0</v>
      </c>
      <c r="X37" s="60">
        <f t="shared" si="17"/>
        <v>1276</v>
      </c>
      <c r="Y37" s="341"/>
      <c r="Z37" s="341"/>
      <c r="AA37" s="341"/>
    </row>
    <row r="38" spans="2:27" ht="15.75" x14ac:dyDescent="0.25">
      <c r="B38" s="59">
        <v>48</v>
      </c>
      <c r="C38" s="68"/>
      <c r="D38" s="68" t="s">
        <v>95</v>
      </c>
      <c r="E38" s="60">
        <f>SUM(E39:E47)</f>
        <v>29626.263200000001</v>
      </c>
      <c r="F38" s="60">
        <f t="shared" ref="F38:J38" si="18">SUM(F39:F47)</f>
        <v>23407.879779000003</v>
      </c>
      <c r="G38" s="60">
        <f t="shared" si="18"/>
        <v>33045.679907999998</v>
      </c>
      <c r="H38" s="60">
        <f t="shared" si="18"/>
        <v>28637.112918999999</v>
      </c>
      <c r="I38" s="60">
        <f>SUM(I39:I47)</f>
        <v>48399</v>
      </c>
      <c r="J38" s="60">
        <f t="shared" si="18"/>
        <v>43524</v>
      </c>
      <c r="K38" s="347">
        <f t="shared" si="2"/>
        <v>0.89927477840451253</v>
      </c>
      <c r="L38" s="124">
        <f t="shared" si="3"/>
        <v>20116.120220999997</v>
      </c>
      <c r="M38" s="124">
        <f t="shared" si="4"/>
        <v>14886.887081000001</v>
      </c>
      <c r="Q38" s="67">
        <v>781</v>
      </c>
      <c r="R38" s="62" t="s">
        <v>168</v>
      </c>
      <c r="S38" s="63">
        <v>500</v>
      </c>
      <c r="T38" s="63">
        <v>543.097893</v>
      </c>
      <c r="U38" s="63">
        <v>500</v>
      </c>
      <c r="V38" s="63">
        <v>906.44738700000005</v>
      </c>
      <c r="W38" s="63">
        <v>0</v>
      </c>
      <c r="X38" s="63">
        <v>1276</v>
      </c>
      <c r="Y38" s="341"/>
      <c r="Z38" s="341"/>
      <c r="AA38" s="341"/>
    </row>
    <row r="39" spans="2:27" ht="16.5" customHeight="1" thickBot="1" x14ac:dyDescent="0.35">
      <c r="C39" s="67">
        <v>480</v>
      </c>
      <c r="D39" s="62" t="s">
        <v>96</v>
      </c>
      <c r="E39" s="63">
        <v>6116.0983159999996</v>
      </c>
      <c r="F39" s="63">
        <v>4640.3156920000001</v>
      </c>
      <c r="G39" s="63">
        <v>5818.5058499999996</v>
      </c>
      <c r="H39" s="63">
        <v>4638.1651499999998</v>
      </c>
      <c r="I39" s="63">
        <v>7209</v>
      </c>
      <c r="J39" s="63">
        <v>5981</v>
      </c>
      <c r="K39" s="347">
        <f t="shared" si="2"/>
        <v>0.82965737272853379</v>
      </c>
      <c r="L39" s="124">
        <f t="shared" si="3"/>
        <v>1340.6843079999999</v>
      </c>
      <c r="M39" s="124">
        <f t="shared" si="4"/>
        <v>1342.8348500000002</v>
      </c>
      <c r="Q39" s="355" t="s">
        <v>169</v>
      </c>
      <c r="R39" s="356"/>
      <c r="S39" s="65">
        <f>S37+S35+S31+S27+S23+S19+S13+S5</f>
        <v>312628.97794000001</v>
      </c>
      <c r="T39" s="65">
        <f t="shared" ref="T39:W39" si="19">T37+T35+T31+T27+T23+T19+T13+T5</f>
        <v>302288.69304600003</v>
      </c>
      <c r="U39" s="65">
        <f t="shared" si="19"/>
        <v>302262.29364399996</v>
      </c>
      <c r="V39" s="65">
        <f t="shared" si="19"/>
        <v>291027.62216400006</v>
      </c>
      <c r="W39" s="65">
        <f t="shared" si="19"/>
        <v>382494</v>
      </c>
      <c r="X39" s="65">
        <f>X37+X35+X31+X27+X23+X19+X13+X5</f>
        <v>376184.2</v>
      </c>
      <c r="Y39" s="341"/>
      <c r="Z39" s="341"/>
      <c r="AA39" s="341"/>
    </row>
    <row r="40" spans="2:27" ht="15.75" x14ac:dyDescent="0.25">
      <c r="C40" s="67">
        <v>481</v>
      </c>
      <c r="D40" s="62" t="s">
        <v>97</v>
      </c>
      <c r="E40" s="63">
        <v>1260.5320400000001</v>
      </c>
      <c r="F40" s="63">
        <v>896.92754600000001</v>
      </c>
      <c r="G40" s="63">
        <v>1110.8955350000001</v>
      </c>
      <c r="H40" s="63">
        <v>726.98780399999998</v>
      </c>
      <c r="I40" s="63">
        <v>1069</v>
      </c>
      <c r="J40" s="63">
        <v>771</v>
      </c>
      <c r="K40" s="347">
        <f t="shared" si="2"/>
        <v>0.72123479887745556</v>
      </c>
      <c r="L40" s="124">
        <f t="shared" si="3"/>
        <v>-125.92754600000001</v>
      </c>
      <c r="M40" s="124">
        <f t="shared" si="4"/>
        <v>44.012196000000017</v>
      </c>
    </row>
    <row r="41" spans="2:27" ht="15.75" x14ac:dyDescent="0.25">
      <c r="C41" s="67">
        <v>482</v>
      </c>
      <c r="D41" s="62" t="s">
        <v>98</v>
      </c>
      <c r="E41" s="63">
        <v>7948.3166810000002</v>
      </c>
      <c r="F41" s="63">
        <v>5389.5232409999999</v>
      </c>
      <c r="G41" s="63">
        <v>7209.8813360000004</v>
      </c>
      <c r="H41" s="63">
        <v>5673.3973079999996</v>
      </c>
      <c r="I41" s="63">
        <v>7011</v>
      </c>
      <c r="J41" s="63">
        <v>5612</v>
      </c>
      <c r="K41" s="347">
        <f t="shared" si="2"/>
        <v>0.80045642561688779</v>
      </c>
      <c r="L41" s="124">
        <f t="shared" si="3"/>
        <v>222.47675900000013</v>
      </c>
      <c r="M41" s="124">
        <f t="shared" si="4"/>
        <v>-61.397307999999612</v>
      </c>
    </row>
    <row r="42" spans="2:27" ht="15.75" x14ac:dyDescent="0.25">
      <c r="C42" s="67">
        <v>483</v>
      </c>
      <c r="D42" s="62" t="s">
        <v>99</v>
      </c>
      <c r="E42" s="63">
        <v>223.25964500000001</v>
      </c>
      <c r="F42" s="63">
        <v>125.745745</v>
      </c>
      <c r="G42" s="63">
        <v>99.656372000000005</v>
      </c>
      <c r="H42" s="63">
        <v>83.439296999999996</v>
      </c>
      <c r="I42" s="63">
        <v>45</v>
      </c>
      <c r="J42" s="63">
        <v>17</v>
      </c>
      <c r="K42" s="347">
        <f t="shared" si="2"/>
        <v>0.37777777777777777</v>
      </c>
      <c r="L42" s="124">
        <f t="shared" si="3"/>
        <v>-108.745745</v>
      </c>
      <c r="M42" s="124">
        <f t="shared" si="4"/>
        <v>-66.439296999999996</v>
      </c>
    </row>
    <row r="43" spans="2:27" ht="15.75" x14ac:dyDescent="0.25">
      <c r="C43" s="67">
        <v>484</v>
      </c>
      <c r="D43" s="62" t="s">
        <v>100</v>
      </c>
      <c r="E43" s="63">
        <v>781.66499999999996</v>
      </c>
      <c r="F43" s="63">
        <v>267.992885</v>
      </c>
      <c r="G43" s="63">
        <v>1697.47</v>
      </c>
      <c r="H43" s="63">
        <v>1432.996208</v>
      </c>
      <c r="I43" s="63">
        <v>1334</v>
      </c>
      <c r="J43" s="63">
        <v>749</v>
      </c>
      <c r="K43" s="347">
        <f t="shared" si="2"/>
        <v>0.56146926536731634</v>
      </c>
      <c r="L43" s="124">
        <f t="shared" si="3"/>
        <v>481.007115</v>
      </c>
      <c r="M43" s="124">
        <f t="shared" si="4"/>
        <v>-683.99620800000002</v>
      </c>
    </row>
    <row r="44" spans="2:27" ht="15.75" x14ac:dyDescent="0.25">
      <c r="C44" s="67">
        <v>485</v>
      </c>
      <c r="D44" s="62" t="s">
        <v>101</v>
      </c>
      <c r="E44" s="63">
        <v>8931.5230169999995</v>
      </c>
      <c r="F44" s="63">
        <v>8647.5974600000009</v>
      </c>
      <c r="G44" s="63">
        <v>11489.225522000001</v>
      </c>
      <c r="H44" s="63">
        <v>11008.485642</v>
      </c>
      <c r="I44" s="63">
        <v>9632</v>
      </c>
      <c r="J44" s="63">
        <v>9253</v>
      </c>
      <c r="K44" s="347">
        <f t="shared" si="2"/>
        <v>0.96065199335548168</v>
      </c>
      <c r="L44" s="124">
        <f t="shared" si="3"/>
        <v>605.40253999999914</v>
      </c>
      <c r="M44" s="124">
        <f t="shared" si="4"/>
        <v>-1755.4856419999996</v>
      </c>
    </row>
    <row r="45" spans="2:27" ht="15.75" x14ac:dyDescent="0.25">
      <c r="C45" s="67">
        <v>486</v>
      </c>
      <c r="D45" s="62" t="s">
        <v>102</v>
      </c>
      <c r="E45" s="63">
        <v>136.12899999999999</v>
      </c>
      <c r="F45" s="63">
        <v>55.890903000000002</v>
      </c>
      <c r="G45" s="63">
        <v>107.179293</v>
      </c>
      <c r="H45" s="63">
        <v>90.751514999999998</v>
      </c>
      <c r="I45" s="63">
        <v>110</v>
      </c>
      <c r="J45" s="63">
        <v>74</v>
      </c>
      <c r="K45" s="347">
        <f t="shared" si="2"/>
        <v>0.67272727272727273</v>
      </c>
      <c r="L45" s="124">
        <f t="shared" si="3"/>
        <v>18.109096999999998</v>
      </c>
      <c r="M45" s="124">
        <f t="shared" si="4"/>
        <v>-16.751514999999998</v>
      </c>
    </row>
    <row r="46" spans="2:27" ht="15.75" x14ac:dyDescent="0.25">
      <c r="C46" s="67">
        <v>488</v>
      </c>
      <c r="D46" s="62" t="s">
        <v>103</v>
      </c>
      <c r="E46" s="63">
        <v>1163.648952</v>
      </c>
      <c r="F46" s="63">
        <v>954.50252899999998</v>
      </c>
      <c r="G46" s="63">
        <v>2019.038</v>
      </c>
      <c r="H46" s="63">
        <v>1839.3251780000001</v>
      </c>
      <c r="I46" s="63">
        <v>3161</v>
      </c>
      <c r="J46" s="63">
        <v>2976</v>
      </c>
      <c r="K46" s="347">
        <f t="shared" si="2"/>
        <v>0.94147421701993039</v>
      </c>
      <c r="L46" s="124">
        <f t="shared" si="3"/>
        <v>2021.4974710000001</v>
      </c>
      <c r="M46" s="124">
        <f t="shared" si="4"/>
        <v>1136.6748219999999</v>
      </c>
    </row>
    <row r="47" spans="2:27" ht="15.75" x14ac:dyDescent="0.25">
      <c r="C47" s="67">
        <v>489</v>
      </c>
      <c r="D47" s="62" t="s">
        <v>104</v>
      </c>
      <c r="E47" s="63">
        <v>3065.090549</v>
      </c>
      <c r="F47" s="63">
        <v>2429.3837779999999</v>
      </c>
      <c r="G47" s="63">
        <v>3493.828</v>
      </c>
      <c r="H47" s="63">
        <v>3143.5648169999999</v>
      </c>
      <c r="I47" s="63">
        <v>18828</v>
      </c>
      <c r="J47" s="63">
        <v>18091</v>
      </c>
      <c r="K47" s="347">
        <f t="shared" si="2"/>
        <v>0.96085617165923098</v>
      </c>
      <c r="L47" s="124">
        <f t="shared" si="3"/>
        <v>15661.616222000001</v>
      </c>
      <c r="M47" s="124">
        <f t="shared" si="4"/>
        <v>14947.435183</v>
      </c>
    </row>
    <row r="48" spans="2:27" ht="15.75" x14ac:dyDescent="0.25">
      <c r="B48" s="59">
        <v>49</v>
      </c>
      <c r="C48" s="68"/>
      <c r="D48" s="68" t="s">
        <v>105</v>
      </c>
      <c r="E48" s="60">
        <f>SUM(E49:E50)</f>
        <v>43356.160000000003</v>
      </c>
      <c r="F48" s="60">
        <f t="shared" ref="F48:J48" si="20">SUM(F49:F50)</f>
        <v>42594.651984999997</v>
      </c>
      <c r="G48" s="60">
        <f t="shared" si="20"/>
        <v>11779.455684</v>
      </c>
      <c r="H48" s="60">
        <f t="shared" si="20"/>
        <v>11358.002886</v>
      </c>
      <c r="I48" s="60">
        <f t="shared" si="20"/>
        <v>52213</v>
      </c>
      <c r="J48" s="60">
        <f t="shared" si="20"/>
        <v>43588</v>
      </c>
      <c r="K48" s="347">
        <f t="shared" si="2"/>
        <v>0.83481125390228483</v>
      </c>
      <c r="L48" s="124">
        <f t="shared" si="3"/>
        <v>993.34801500000322</v>
      </c>
      <c r="M48" s="124">
        <f t="shared" si="4"/>
        <v>32229.997113999998</v>
      </c>
    </row>
    <row r="49" spans="3:24" ht="15.75" x14ac:dyDescent="0.25">
      <c r="C49" s="67">
        <v>491</v>
      </c>
      <c r="D49" s="62" t="s">
        <v>106</v>
      </c>
      <c r="E49" s="63">
        <v>37237.160000000003</v>
      </c>
      <c r="F49" s="63">
        <v>36471.504141999998</v>
      </c>
      <c r="G49" s="63">
        <v>6237.4556839999996</v>
      </c>
      <c r="H49" s="63">
        <v>5786.4866780000002</v>
      </c>
      <c r="I49" s="63">
        <v>36549</v>
      </c>
      <c r="J49" s="63">
        <v>36115</v>
      </c>
      <c r="K49" s="347">
        <f t="shared" si="2"/>
        <v>0.98812553011026294</v>
      </c>
      <c r="L49" s="124">
        <f t="shared" si="3"/>
        <v>-356.50414199999796</v>
      </c>
      <c r="M49" s="124">
        <f t="shared" si="4"/>
        <v>30328.513321999999</v>
      </c>
    </row>
    <row r="50" spans="3:24" ht="15.75" x14ac:dyDescent="0.25">
      <c r="C50" s="67">
        <v>492</v>
      </c>
      <c r="D50" s="62" t="s">
        <v>107</v>
      </c>
      <c r="E50" s="63">
        <v>6119</v>
      </c>
      <c r="F50" s="63">
        <v>6123.1478429999997</v>
      </c>
      <c r="G50" s="63">
        <v>5542</v>
      </c>
      <c r="H50" s="63">
        <v>5571.516208</v>
      </c>
      <c r="I50" s="63">
        <v>15664</v>
      </c>
      <c r="J50" s="63">
        <v>7473</v>
      </c>
      <c r="K50" s="347">
        <f t="shared" si="2"/>
        <v>0.47708120531154241</v>
      </c>
      <c r="L50" s="124">
        <f t="shared" si="3"/>
        <v>1349.8521570000003</v>
      </c>
      <c r="M50" s="124">
        <f t="shared" si="4"/>
        <v>1901.483792</v>
      </c>
    </row>
    <row r="51" spans="3:24" ht="19.5" thickBot="1" x14ac:dyDescent="0.35">
      <c r="C51" s="355" t="s">
        <v>108</v>
      </c>
      <c r="D51" s="356"/>
      <c r="E51" s="65">
        <f>E48+E38+E33+E27+E24+E20+E12+E9+E5</f>
        <v>312628.97794000001</v>
      </c>
      <c r="F51" s="65">
        <f t="shared" ref="F51:J51" si="21">F48+F38+F33+F27+F24+F20+F12+F9+F5</f>
        <v>299500.16677700001</v>
      </c>
      <c r="G51" s="65">
        <f t="shared" si="21"/>
        <v>302262.29364400002</v>
      </c>
      <c r="H51" s="65">
        <f t="shared" si="21"/>
        <v>289952.83367000002</v>
      </c>
      <c r="I51" s="65">
        <f t="shared" si="21"/>
        <v>382495</v>
      </c>
      <c r="J51" s="65">
        <f t="shared" si="21"/>
        <v>362130</v>
      </c>
      <c r="K51" s="347">
        <f t="shared" si="2"/>
        <v>0.94675747395390786</v>
      </c>
      <c r="L51" s="124">
        <f t="shared" si="3"/>
        <v>62629.833222999994</v>
      </c>
      <c r="M51" s="124">
        <f t="shared" si="4"/>
        <v>72177.166329999978</v>
      </c>
    </row>
    <row r="60" spans="3:24" ht="15.75" thickBot="1" x14ac:dyDescent="0.3"/>
    <row r="61" spans="3:24" ht="15" customHeight="1" x14ac:dyDescent="0.25">
      <c r="C61" s="361" t="s">
        <v>86</v>
      </c>
      <c r="D61" s="362"/>
      <c r="E61" s="353" t="s">
        <v>171</v>
      </c>
      <c r="F61" s="354"/>
      <c r="G61" s="353" t="s">
        <v>172</v>
      </c>
      <c r="H61" s="354"/>
      <c r="I61" s="353" t="s">
        <v>430</v>
      </c>
      <c r="J61" s="354"/>
      <c r="Q61" s="357" t="s">
        <v>135</v>
      </c>
      <c r="R61" s="358"/>
      <c r="S61" s="353" t="s">
        <v>171</v>
      </c>
      <c r="T61" s="354"/>
      <c r="U61" s="353" t="s">
        <v>172</v>
      </c>
      <c r="V61" s="354"/>
      <c r="W61" s="353" t="s">
        <v>430</v>
      </c>
      <c r="X61" s="354"/>
    </row>
    <row r="62" spans="3:24" ht="25.5" x14ac:dyDescent="0.25">
      <c r="C62" s="363"/>
      <c r="D62" s="364"/>
      <c r="E62" s="58" t="s">
        <v>173</v>
      </c>
      <c r="F62" s="58" t="s">
        <v>174</v>
      </c>
      <c r="G62" s="58" t="s">
        <v>173</v>
      </c>
      <c r="H62" s="58" t="s">
        <v>174</v>
      </c>
      <c r="I62" s="58" t="s">
        <v>173</v>
      </c>
      <c r="J62" s="58" t="s">
        <v>174</v>
      </c>
      <c r="Q62" s="359"/>
      <c r="R62" s="360"/>
      <c r="S62" s="58" t="s">
        <v>173</v>
      </c>
      <c r="T62" s="58" t="s">
        <v>174</v>
      </c>
      <c r="U62" s="58" t="s">
        <v>173</v>
      </c>
      <c r="V62" s="58" t="s">
        <v>174</v>
      </c>
      <c r="W62" s="58" t="s">
        <v>173</v>
      </c>
      <c r="X62" s="58" t="s">
        <v>174</v>
      </c>
    </row>
    <row r="63" spans="3:24" ht="15.75" x14ac:dyDescent="0.25">
      <c r="C63" s="68"/>
      <c r="D63" s="68" t="s">
        <v>109</v>
      </c>
      <c r="E63" s="60">
        <v>31436.192275000001</v>
      </c>
      <c r="F63" s="60">
        <v>31010.114160000005</v>
      </c>
      <c r="G63" s="60">
        <v>32414.902038000004</v>
      </c>
      <c r="H63" s="60">
        <v>32160.045963</v>
      </c>
      <c r="I63" s="60">
        <v>37194</v>
      </c>
      <c r="J63" s="60">
        <v>36877</v>
      </c>
      <c r="Q63" s="68"/>
      <c r="R63" s="68" t="s">
        <v>136</v>
      </c>
      <c r="S63" s="60">
        <v>193069.41</v>
      </c>
      <c r="T63" s="60">
        <v>196354.23417400004</v>
      </c>
      <c r="U63" s="60">
        <v>221769.63725799997</v>
      </c>
      <c r="V63" s="60">
        <v>220189.09926900003</v>
      </c>
      <c r="W63" s="60">
        <v>253945</v>
      </c>
      <c r="X63" s="60">
        <v>250318</v>
      </c>
    </row>
    <row r="64" spans="3:24" ht="15.75" x14ac:dyDescent="0.25">
      <c r="C64" s="68"/>
      <c r="D64" s="68" t="s">
        <v>112</v>
      </c>
      <c r="E64" s="60">
        <v>250</v>
      </c>
      <c r="F64" s="60">
        <v>233.57823300000001</v>
      </c>
      <c r="G64" s="60">
        <v>433.94600000000003</v>
      </c>
      <c r="H64" s="60">
        <v>365.514679</v>
      </c>
      <c r="I64" s="60">
        <v>110</v>
      </c>
      <c r="J64" s="60">
        <v>78</v>
      </c>
      <c r="Q64" s="68"/>
      <c r="R64" s="68" t="s">
        <v>143</v>
      </c>
      <c r="S64" s="60">
        <v>16132.608</v>
      </c>
      <c r="T64" s="60">
        <v>12992.125295</v>
      </c>
      <c r="U64" s="60">
        <v>16354.960741999999</v>
      </c>
      <c r="V64" s="60">
        <v>16332.306597999999</v>
      </c>
      <c r="W64" s="60">
        <v>18623</v>
      </c>
      <c r="X64" s="60">
        <v>16016</v>
      </c>
    </row>
    <row r="65" spans="3:24" ht="15.75" x14ac:dyDescent="0.25">
      <c r="C65" s="68"/>
      <c r="D65" s="68" t="s">
        <v>115</v>
      </c>
      <c r="E65" s="60">
        <v>54234.378436000006</v>
      </c>
      <c r="F65" s="60">
        <v>51002.952686000004</v>
      </c>
      <c r="G65" s="60">
        <v>58482.138830000004</v>
      </c>
      <c r="H65" s="60">
        <v>54513.263569000002</v>
      </c>
      <c r="I65" s="60">
        <v>61912</v>
      </c>
      <c r="J65" s="60">
        <v>58713</v>
      </c>
      <c r="Q65" s="68"/>
      <c r="R65" s="68" t="s">
        <v>149</v>
      </c>
      <c r="S65" s="60">
        <v>3187.355</v>
      </c>
      <c r="T65" s="60">
        <v>1925.6973829999999</v>
      </c>
      <c r="U65" s="60">
        <v>2180.355</v>
      </c>
      <c r="V65" s="60">
        <v>2225.4123030000001</v>
      </c>
      <c r="W65" s="60">
        <v>2800</v>
      </c>
      <c r="X65" s="60">
        <v>2072</v>
      </c>
    </row>
    <row r="66" spans="3:24" ht="15.75" x14ac:dyDescent="0.25">
      <c r="C66" s="68"/>
      <c r="D66" s="68" t="s">
        <v>123</v>
      </c>
      <c r="E66" s="60">
        <v>21329.936000000002</v>
      </c>
      <c r="F66" s="60">
        <v>21217.649162999998</v>
      </c>
      <c r="G66" s="60">
        <v>23442.534</v>
      </c>
      <c r="H66" s="60">
        <v>23364.851480000001</v>
      </c>
      <c r="I66" s="60">
        <v>27685</v>
      </c>
      <c r="J66" s="60">
        <v>27459</v>
      </c>
      <c r="Q66" s="68"/>
      <c r="R66" s="68" t="s">
        <v>153</v>
      </c>
      <c r="S66" s="60">
        <v>9325.8849399999999</v>
      </c>
      <c r="T66" s="60">
        <v>4584.5894989999997</v>
      </c>
      <c r="U66" s="60">
        <v>-32986.343355999998</v>
      </c>
      <c r="V66" s="60">
        <v>10531.03952</v>
      </c>
      <c r="W66" s="60">
        <v>-11805</v>
      </c>
      <c r="X66" s="60">
        <v>21347</v>
      </c>
    </row>
    <row r="67" spans="3:24" ht="15.75" x14ac:dyDescent="0.25">
      <c r="C67" s="68"/>
      <c r="D67" s="68" t="s">
        <v>127</v>
      </c>
      <c r="E67" s="60">
        <v>9076.1001930000002</v>
      </c>
      <c r="F67" s="60">
        <v>9085.4884980000006</v>
      </c>
      <c r="G67" s="60">
        <v>9379.2962110000008</v>
      </c>
      <c r="H67" s="60">
        <v>9139.7395280000001</v>
      </c>
      <c r="I67" s="60">
        <v>13118</v>
      </c>
      <c r="J67" s="60">
        <v>12942</v>
      </c>
      <c r="Q67" s="68"/>
      <c r="R67" s="68" t="s">
        <v>157</v>
      </c>
      <c r="S67" s="60">
        <v>23129</v>
      </c>
      <c r="T67" s="60">
        <v>23136.065928</v>
      </c>
      <c r="U67" s="60">
        <v>26620</v>
      </c>
      <c r="V67" s="60">
        <v>14680.856522</v>
      </c>
      <c r="W67" s="60">
        <v>51114</v>
      </c>
      <c r="X67" s="60">
        <v>36157</v>
      </c>
    </row>
    <row r="68" spans="3:24" ht="15.75" x14ac:dyDescent="0.25">
      <c r="C68" s="68"/>
      <c r="D68" s="68" t="s">
        <v>130</v>
      </c>
      <c r="E68" s="60">
        <v>31827.418835999997</v>
      </c>
      <c r="F68" s="60">
        <v>30647.872651999998</v>
      </c>
      <c r="G68" s="60">
        <v>34883.401948000006</v>
      </c>
      <c r="H68" s="60">
        <v>32568.865141999999</v>
      </c>
      <c r="I68" s="60">
        <v>29519</v>
      </c>
      <c r="J68" s="60">
        <v>27802</v>
      </c>
      <c r="Q68" s="68"/>
      <c r="R68" s="68" t="s">
        <v>161</v>
      </c>
      <c r="S68" s="60">
        <v>65464.72</v>
      </c>
      <c r="T68" s="60">
        <v>62740.044794000001</v>
      </c>
      <c r="U68" s="60">
        <v>67813.684000000008</v>
      </c>
      <c r="V68" s="60">
        <v>26162.460565000001</v>
      </c>
      <c r="W68" s="60">
        <v>67807</v>
      </c>
      <c r="X68" s="60">
        <v>48998</v>
      </c>
    </row>
    <row r="69" spans="3:24" ht="15.75" x14ac:dyDescent="0.25">
      <c r="C69" s="68"/>
      <c r="D69" s="68" t="s">
        <v>90</v>
      </c>
      <c r="E69" s="60">
        <v>91492.528999999995</v>
      </c>
      <c r="F69" s="60">
        <v>90299.979621000006</v>
      </c>
      <c r="G69" s="60">
        <v>98400.939025</v>
      </c>
      <c r="H69" s="60">
        <v>97845.437503999987</v>
      </c>
      <c r="I69" s="60">
        <v>112345</v>
      </c>
      <c r="J69" s="60">
        <v>111147</v>
      </c>
      <c r="Q69" s="68"/>
      <c r="R69" s="68" t="s">
        <v>165</v>
      </c>
      <c r="S69" s="60">
        <v>1820</v>
      </c>
      <c r="T69" s="60">
        <v>12.83808</v>
      </c>
      <c r="U69" s="60">
        <v>10</v>
      </c>
      <c r="V69" s="60">
        <v>0</v>
      </c>
      <c r="W69" s="60">
        <v>10</v>
      </c>
      <c r="X69" s="60">
        <v>0.2</v>
      </c>
    </row>
    <row r="70" spans="3:24" ht="15.75" x14ac:dyDescent="0.25">
      <c r="C70" s="68"/>
      <c r="D70" s="68" t="s">
        <v>95</v>
      </c>
      <c r="E70" s="60">
        <v>29626.263200000001</v>
      </c>
      <c r="F70" s="60">
        <v>23407.879779000003</v>
      </c>
      <c r="G70" s="60">
        <v>33045.679907999998</v>
      </c>
      <c r="H70" s="60">
        <v>28637.112918999999</v>
      </c>
      <c r="I70" s="60">
        <v>48399</v>
      </c>
      <c r="J70" s="60">
        <v>43524</v>
      </c>
      <c r="Q70" s="68"/>
      <c r="R70" s="68" t="s">
        <v>167</v>
      </c>
      <c r="S70" s="60">
        <v>500</v>
      </c>
      <c r="T70" s="60">
        <v>543.097893</v>
      </c>
      <c r="U70" s="60">
        <v>500</v>
      </c>
      <c r="V70" s="60">
        <v>906.44738700000005</v>
      </c>
      <c r="W70" s="60">
        <v>0</v>
      </c>
      <c r="X70" s="60">
        <v>1276</v>
      </c>
    </row>
    <row r="71" spans="3:24" ht="15.75" x14ac:dyDescent="0.25">
      <c r="C71" s="68"/>
      <c r="D71" s="68" t="s">
        <v>105</v>
      </c>
      <c r="E71" s="60">
        <v>43356.160000000003</v>
      </c>
      <c r="F71" s="60">
        <v>42594.651984999997</v>
      </c>
      <c r="G71" s="60">
        <v>11779.455684</v>
      </c>
      <c r="H71" s="60">
        <v>11358.002886</v>
      </c>
      <c r="I71" s="60">
        <v>52213</v>
      </c>
      <c r="J71" s="60">
        <v>43588</v>
      </c>
    </row>
    <row r="72" spans="3:24" ht="15.75" thickBot="1" x14ac:dyDescent="0.3"/>
    <row r="73" spans="3:24" x14ac:dyDescent="0.25">
      <c r="D73" s="365" t="s">
        <v>95</v>
      </c>
      <c r="E73" s="353" t="s">
        <v>171</v>
      </c>
      <c r="F73" s="354"/>
      <c r="G73" s="353" t="s">
        <v>172</v>
      </c>
      <c r="H73" s="354"/>
      <c r="I73" s="353" t="s">
        <v>430</v>
      </c>
      <c r="J73" s="354"/>
      <c r="R73" s="366" t="s">
        <v>136</v>
      </c>
      <c r="S73" s="353" t="s">
        <v>171</v>
      </c>
      <c r="T73" s="354"/>
      <c r="U73" s="353" t="s">
        <v>172</v>
      </c>
      <c r="V73" s="354"/>
      <c r="W73" s="353" t="s">
        <v>430</v>
      </c>
      <c r="X73" s="354"/>
    </row>
    <row r="74" spans="3:24" ht="25.5" x14ac:dyDescent="0.25">
      <c r="D74" s="365"/>
      <c r="E74" s="58" t="s">
        <v>173</v>
      </c>
      <c r="F74" s="58" t="s">
        <v>174</v>
      </c>
      <c r="G74" s="58" t="s">
        <v>173</v>
      </c>
      <c r="H74" s="58" t="s">
        <v>174</v>
      </c>
      <c r="I74" s="58" t="s">
        <v>173</v>
      </c>
      <c r="J74" s="58" t="s">
        <v>174</v>
      </c>
      <c r="R74" s="366"/>
      <c r="S74" s="58" t="s">
        <v>173</v>
      </c>
      <c r="T74" s="58" t="s">
        <v>174</v>
      </c>
      <c r="U74" s="58" t="s">
        <v>173</v>
      </c>
      <c r="V74" s="58" t="s">
        <v>174</v>
      </c>
      <c r="W74" s="58" t="s">
        <v>173</v>
      </c>
      <c r="X74" s="58" t="s">
        <v>174</v>
      </c>
    </row>
    <row r="75" spans="3:24" x14ac:dyDescent="0.25">
      <c r="D75" s="62" t="s">
        <v>96</v>
      </c>
      <c r="E75" s="63">
        <v>6116.0983159999996</v>
      </c>
      <c r="F75" s="63">
        <v>4640.3156920000001</v>
      </c>
      <c r="G75" s="63">
        <v>5818.5058499999996</v>
      </c>
      <c r="H75" s="63">
        <v>4638.1651499999998</v>
      </c>
      <c r="I75" s="63">
        <v>7209</v>
      </c>
      <c r="J75" s="63">
        <v>5981</v>
      </c>
      <c r="R75" s="62" t="s">
        <v>137</v>
      </c>
      <c r="S75" s="63">
        <v>33048.5</v>
      </c>
      <c r="T75" s="63">
        <v>31606.083481999998</v>
      </c>
      <c r="U75" s="63">
        <v>36325</v>
      </c>
      <c r="V75" s="63">
        <v>39746.429496999997</v>
      </c>
      <c r="W75" s="63">
        <v>45383</v>
      </c>
      <c r="X75" s="63">
        <v>47303</v>
      </c>
    </row>
    <row r="76" spans="3:24" x14ac:dyDescent="0.25">
      <c r="D76" s="62" t="s">
        <v>97</v>
      </c>
      <c r="E76" s="63">
        <v>1260.5320400000001</v>
      </c>
      <c r="F76" s="63">
        <v>896.92754600000001</v>
      </c>
      <c r="G76" s="63">
        <v>1110.8955350000001</v>
      </c>
      <c r="H76" s="63">
        <v>726.98780399999998</v>
      </c>
      <c r="I76" s="63">
        <v>1069</v>
      </c>
      <c r="J76" s="63">
        <v>771</v>
      </c>
      <c r="R76" s="62" t="s">
        <v>87</v>
      </c>
      <c r="S76" s="63">
        <v>69194.92</v>
      </c>
      <c r="T76" s="63">
        <v>70664.927590000007</v>
      </c>
      <c r="U76" s="63">
        <v>78597</v>
      </c>
      <c r="V76" s="63">
        <v>77621.772781000007</v>
      </c>
      <c r="W76" s="63">
        <v>90970</v>
      </c>
      <c r="X76" s="63">
        <v>92586</v>
      </c>
    </row>
    <row r="77" spans="3:24" x14ac:dyDescent="0.25">
      <c r="D77" s="62" t="s">
        <v>98</v>
      </c>
      <c r="E77" s="63">
        <v>7948.3166810000002</v>
      </c>
      <c r="F77" s="63">
        <v>5389.5232409999999</v>
      </c>
      <c r="G77" s="63">
        <v>7209.8813360000004</v>
      </c>
      <c r="H77" s="63">
        <v>5673.3973079999996</v>
      </c>
      <c r="I77" s="63">
        <v>7011</v>
      </c>
      <c r="J77" s="63">
        <v>5612</v>
      </c>
      <c r="R77" s="62" t="s">
        <v>138</v>
      </c>
      <c r="S77" s="63">
        <v>82732.259999999995</v>
      </c>
      <c r="T77" s="63">
        <v>86015.722366000002</v>
      </c>
      <c r="U77" s="63">
        <v>95953.147257999997</v>
      </c>
      <c r="V77" s="63">
        <v>92892.492908</v>
      </c>
      <c r="W77" s="63">
        <v>101148</v>
      </c>
      <c r="X77" s="63">
        <v>99919</v>
      </c>
    </row>
    <row r="78" spans="3:24" x14ac:dyDescent="0.25">
      <c r="D78" s="62" t="s">
        <v>99</v>
      </c>
      <c r="E78" s="63">
        <v>223.25964500000001</v>
      </c>
      <c r="F78" s="63">
        <v>125.745745</v>
      </c>
      <c r="G78" s="63">
        <v>99.656372000000005</v>
      </c>
      <c r="H78" s="63">
        <v>83.439296999999996</v>
      </c>
      <c r="I78" s="63">
        <v>45</v>
      </c>
      <c r="J78" s="63">
        <v>17</v>
      </c>
      <c r="R78" s="62" t="s">
        <v>139</v>
      </c>
      <c r="S78" s="63">
        <v>6468</v>
      </c>
      <c r="T78" s="63">
        <v>6876.8603899999998</v>
      </c>
      <c r="U78" s="63">
        <v>8917</v>
      </c>
      <c r="V78" s="63">
        <v>8495.9927329999991</v>
      </c>
      <c r="W78" s="63">
        <v>11348</v>
      </c>
      <c r="X78" s="63">
        <v>9077</v>
      </c>
    </row>
    <row r="79" spans="3:24" x14ac:dyDescent="0.25">
      <c r="D79" s="62" t="s">
        <v>100</v>
      </c>
      <c r="E79" s="63">
        <v>781.66499999999996</v>
      </c>
      <c r="F79" s="63">
        <v>267.992885</v>
      </c>
      <c r="G79" s="63">
        <v>1697.47</v>
      </c>
      <c r="H79" s="63">
        <v>1432.996208</v>
      </c>
      <c r="I79" s="63">
        <v>1334</v>
      </c>
      <c r="J79" s="63">
        <v>749</v>
      </c>
      <c r="R79" s="62" t="s">
        <v>140</v>
      </c>
      <c r="S79" s="63">
        <v>0</v>
      </c>
      <c r="T79" s="63">
        <v>22.036605999999999</v>
      </c>
      <c r="U79" s="63">
        <v>0</v>
      </c>
      <c r="V79" s="63">
        <v>19.794129000000002</v>
      </c>
      <c r="W79" s="63">
        <v>0</v>
      </c>
      <c r="X79" s="63">
        <v>26</v>
      </c>
    </row>
    <row r="80" spans="3:24" x14ac:dyDescent="0.25">
      <c r="D80" s="62" t="s">
        <v>101</v>
      </c>
      <c r="E80" s="63">
        <v>8931.5230169999995</v>
      </c>
      <c r="F80" s="63">
        <v>8647.5974600000009</v>
      </c>
      <c r="G80" s="63">
        <v>11489.225522000001</v>
      </c>
      <c r="H80" s="63">
        <v>11008.485642</v>
      </c>
      <c r="I80" s="63">
        <v>9632</v>
      </c>
      <c r="J80" s="63">
        <v>9253</v>
      </c>
      <c r="R80" s="62" t="s">
        <v>141</v>
      </c>
      <c r="S80" s="63">
        <v>0</v>
      </c>
      <c r="T80" s="63">
        <v>8.6844049999999999</v>
      </c>
      <c r="U80" s="63">
        <v>0</v>
      </c>
      <c r="V80" s="63">
        <v>13.336221999999999</v>
      </c>
      <c r="W80" s="63">
        <v>0</v>
      </c>
      <c r="X80" s="63">
        <v>15</v>
      </c>
    </row>
    <row r="81" spans="4:24" x14ac:dyDescent="0.25">
      <c r="D81" s="62" t="s">
        <v>102</v>
      </c>
      <c r="E81" s="63">
        <v>136.12899999999999</v>
      </c>
      <c r="F81" s="63">
        <v>55.890903000000002</v>
      </c>
      <c r="G81" s="63">
        <v>107.179293</v>
      </c>
      <c r="H81" s="63">
        <v>90.751514999999998</v>
      </c>
      <c r="I81" s="63">
        <v>110</v>
      </c>
      <c r="J81" s="63">
        <v>74</v>
      </c>
      <c r="R81" s="62" t="s">
        <v>142</v>
      </c>
      <c r="S81" s="63">
        <v>1625.73</v>
      </c>
      <c r="T81" s="63">
        <v>1159.919335</v>
      </c>
      <c r="U81" s="63">
        <v>1977.49</v>
      </c>
      <c r="V81" s="63">
        <v>1399.2809990000001</v>
      </c>
      <c r="W81" s="63">
        <v>5096</v>
      </c>
      <c r="X81" s="63">
        <v>1392</v>
      </c>
    </row>
    <row r="82" spans="4:24" x14ac:dyDescent="0.25">
      <c r="D82" s="62" t="s">
        <v>103</v>
      </c>
      <c r="E82" s="63">
        <v>1163.648952</v>
      </c>
      <c r="F82" s="63">
        <v>954.50252899999998</v>
      </c>
      <c r="G82" s="63">
        <v>2019.038</v>
      </c>
      <c r="H82" s="63">
        <v>1839.3251780000001</v>
      </c>
      <c r="I82" s="63">
        <v>3161</v>
      </c>
      <c r="J82" s="63">
        <v>2976</v>
      </c>
    </row>
    <row r="83" spans="4:24" x14ac:dyDescent="0.25">
      <c r="D83" s="62" t="s">
        <v>104</v>
      </c>
      <c r="E83" s="63">
        <v>3065.090549</v>
      </c>
      <c r="F83" s="63">
        <v>2429.3837779999999</v>
      </c>
      <c r="G83" s="63">
        <v>3493.828</v>
      </c>
      <c r="H83" s="63">
        <v>3143.5648169999999</v>
      </c>
      <c r="I83" s="63">
        <v>18828</v>
      </c>
      <c r="J83" s="63">
        <v>18091</v>
      </c>
    </row>
    <row r="84" spans="4:24" ht="15.75" thickBot="1" x14ac:dyDescent="0.3"/>
    <row r="85" spans="4:24" x14ac:dyDescent="0.25">
      <c r="D85" s="365" t="s">
        <v>90</v>
      </c>
      <c r="E85" s="353" t="s">
        <v>171</v>
      </c>
      <c r="F85" s="354"/>
      <c r="G85" s="353" t="s">
        <v>172</v>
      </c>
      <c r="H85" s="354"/>
      <c r="I85" s="353" t="s">
        <v>430</v>
      </c>
      <c r="J85" s="354"/>
      <c r="R85" s="366" t="s">
        <v>143</v>
      </c>
      <c r="S85" s="353" t="s">
        <v>171</v>
      </c>
      <c r="T85" s="354"/>
      <c r="U85" s="353" t="s">
        <v>172</v>
      </c>
      <c r="V85" s="354"/>
      <c r="W85" s="353" t="s">
        <v>430</v>
      </c>
      <c r="X85" s="354"/>
    </row>
    <row r="86" spans="4:24" ht="25.5" x14ac:dyDescent="0.25">
      <c r="D86" s="365"/>
      <c r="E86" s="58" t="s">
        <v>173</v>
      </c>
      <c r="F86" s="58" t="s">
        <v>174</v>
      </c>
      <c r="G86" s="58" t="s">
        <v>173</v>
      </c>
      <c r="H86" s="58" t="s">
        <v>174</v>
      </c>
      <c r="I86" s="58" t="s">
        <v>173</v>
      </c>
      <c r="J86" s="58" t="s">
        <v>174</v>
      </c>
      <c r="R86" s="366"/>
      <c r="S86" s="58" t="s">
        <v>173</v>
      </c>
      <c r="T86" s="58" t="s">
        <v>174</v>
      </c>
      <c r="U86" s="58" t="s">
        <v>173</v>
      </c>
      <c r="V86" s="58" t="s">
        <v>174</v>
      </c>
      <c r="W86" s="58" t="s">
        <v>173</v>
      </c>
      <c r="X86" s="58" t="s">
        <v>174</v>
      </c>
    </row>
    <row r="87" spans="4:24" x14ac:dyDescent="0.25">
      <c r="D87" s="62" t="s">
        <v>91</v>
      </c>
      <c r="E87" s="63">
        <v>12157.529</v>
      </c>
      <c r="F87" s="63">
        <v>11876.457066000001</v>
      </c>
      <c r="G87" s="63">
        <v>12447.42</v>
      </c>
      <c r="H87" s="63">
        <v>12282.180138</v>
      </c>
      <c r="I87" s="63">
        <v>13667</v>
      </c>
      <c r="J87" s="63">
        <v>13653</v>
      </c>
      <c r="R87" s="62" t="s">
        <v>144</v>
      </c>
      <c r="S87" s="63">
        <v>255.15</v>
      </c>
      <c r="T87" s="63">
        <v>49.422856000000003</v>
      </c>
      <c r="U87" s="63">
        <v>257.95</v>
      </c>
      <c r="V87" s="63">
        <v>85.190917999999996</v>
      </c>
      <c r="W87" s="63">
        <v>263</v>
      </c>
      <c r="X87" s="63">
        <v>20</v>
      </c>
    </row>
    <row r="88" spans="4:24" x14ac:dyDescent="0.25">
      <c r="D88" s="62" t="s">
        <v>92</v>
      </c>
      <c r="E88" s="63">
        <v>72017</v>
      </c>
      <c r="F88" s="63">
        <v>71609.256961999999</v>
      </c>
      <c r="G88" s="63">
        <v>78476.519025000001</v>
      </c>
      <c r="H88" s="63">
        <v>78483.469954999993</v>
      </c>
      <c r="I88" s="63">
        <v>90663</v>
      </c>
      <c r="J88" s="63">
        <v>90238</v>
      </c>
      <c r="R88" s="62" t="s">
        <v>145</v>
      </c>
      <c r="S88" s="63">
        <v>2044.462</v>
      </c>
      <c r="T88" s="63">
        <v>2088.6272650000001</v>
      </c>
      <c r="U88" s="63">
        <v>1930.7170000000001</v>
      </c>
      <c r="V88" s="63">
        <v>2448.347244</v>
      </c>
      <c r="W88" s="63">
        <v>2392</v>
      </c>
      <c r="X88" s="63">
        <v>2163</v>
      </c>
    </row>
    <row r="89" spans="4:24" x14ac:dyDescent="0.25">
      <c r="D89" s="62" t="s">
        <v>93</v>
      </c>
      <c r="E89" s="63">
        <v>3318</v>
      </c>
      <c r="F89" s="63">
        <v>2909.113237</v>
      </c>
      <c r="G89" s="63">
        <v>3187</v>
      </c>
      <c r="H89" s="63">
        <v>2835.2912459999998</v>
      </c>
      <c r="I89" s="63">
        <v>3315</v>
      </c>
      <c r="J89" s="63">
        <v>2556</v>
      </c>
      <c r="R89" s="62" t="s">
        <v>146</v>
      </c>
      <c r="S89" s="63">
        <v>3916.1019999999999</v>
      </c>
      <c r="T89" s="63">
        <v>2719.1714510000002</v>
      </c>
      <c r="U89" s="63">
        <v>4594.3305819999996</v>
      </c>
      <c r="V89" s="63">
        <v>2952.849866</v>
      </c>
      <c r="W89" s="63">
        <v>4076</v>
      </c>
      <c r="X89" s="63">
        <v>2932</v>
      </c>
    </row>
    <row r="90" spans="4:24" x14ac:dyDescent="0.25">
      <c r="D90" s="62" t="s">
        <v>94</v>
      </c>
      <c r="E90" s="63">
        <v>4000</v>
      </c>
      <c r="F90" s="63">
        <v>3905.1523560000001</v>
      </c>
      <c r="G90" s="63">
        <v>4290</v>
      </c>
      <c r="H90" s="63">
        <v>4244.4961649999996</v>
      </c>
      <c r="I90" s="63">
        <v>4700</v>
      </c>
      <c r="J90" s="63">
        <v>4700</v>
      </c>
      <c r="R90" s="62" t="s">
        <v>147</v>
      </c>
      <c r="S90" s="63">
        <v>5297.8410000000003</v>
      </c>
      <c r="T90" s="63">
        <v>4939.7165080000004</v>
      </c>
      <c r="U90" s="63">
        <v>5393.5861599999998</v>
      </c>
      <c r="V90" s="63">
        <v>6352.0328220000001</v>
      </c>
      <c r="W90" s="63">
        <v>6116</v>
      </c>
      <c r="X90" s="63">
        <v>7568</v>
      </c>
    </row>
    <row r="91" spans="4:24" ht="15.75" thickBot="1" x14ac:dyDescent="0.3">
      <c r="R91" s="62" t="s">
        <v>148</v>
      </c>
      <c r="S91" s="63">
        <v>4619.0529999999999</v>
      </c>
      <c r="T91" s="63">
        <v>3195.1872149999999</v>
      </c>
      <c r="U91" s="63">
        <v>4178.3770000000004</v>
      </c>
      <c r="V91" s="63">
        <v>4493.8857479999997</v>
      </c>
      <c r="W91" s="63">
        <v>5776</v>
      </c>
      <c r="X91" s="63">
        <v>3333</v>
      </c>
    </row>
    <row r="92" spans="4:24" x14ac:dyDescent="0.25">
      <c r="D92" s="365" t="s">
        <v>496</v>
      </c>
      <c r="E92" s="353" t="s">
        <v>171</v>
      </c>
      <c r="F92" s="354"/>
      <c r="G92" s="353" t="s">
        <v>172</v>
      </c>
      <c r="H92" s="354"/>
      <c r="I92" s="353" t="s">
        <v>430</v>
      </c>
      <c r="J92" s="354"/>
    </row>
    <row r="93" spans="4:24" ht="26.25" thickBot="1" x14ac:dyDescent="0.3">
      <c r="D93" s="365"/>
      <c r="E93" s="58" t="s">
        <v>173</v>
      </c>
      <c r="F93" s="58" t="s">
        <v>174</v>
      </c>
      <c r="G93" s="58" t="s">
        <v>173</v>
      </c>
      <c r="H93" s="58" t="s">
        <v>174</v>
      </c>
      <c r="I93" s="58" t="s">
        <v>173</v>
      </c>
      <c r="J93" s="58" t="s">
        <v>174</v>
      </c>
    </row>
    <row r="94" spans="4:24" x14ac:dyDescent="0.25">
      <c r="D94" s="62" t="s">
        <v>131</v>
      </c>
      <c r="E94" s="63">
        <v>1588</v>
      </c>
      <c r="F94" s="63">
        <v>1586.7481330000001</v>
      </c>
      <c r="G94" s="63">
        <v>1797</v>
      </c>
      <c r="H94" s="63">
        <v>1796.9994859999999</v>
      </c>
      <c r="I94" s="63">
        <v>1702</v>
      </c>
      <c r="J94" s="63">
        <v>1629</v>
      </c>
      <c r="R94" s="366" t="s">
        <v>157</v>
      </c>
      <c r="S94" s="353" t="s">
        <v>171</v>
      </c>
      <c r="T94" s="354"/>
      <c r="U94" s="353" t="s">
        <v>172</v>
      </c>
      <c r="V94" s="354"/>
      <c r="W94" s="353" t="s">
        <v>430</v>
      </c>
      <c r="X94" s="354"/>
    </row>
    <row r="95" spans="4:24" x14ac:dyDescent="0.25">
      <c r="D95" s="62" t="s">
        <v>132</v>
      </c>
      <c r="E95" s="63">
        <v>107.895</v>
      </c>
      <c r="F95" s="63">
        <v>98.380239000000003</v>
      </c>
      <c r="G95" s="63">
        <v>57.4</v>
      </c>
      <c r="H95" s="63">
        <v>52.863475000000001</v>
      </c>
      <c r="I95" s="63">
        <v>71</v>
      </c>
      <c r="J95" s="63">
        <v>70</v>
      </c>
      <c r="R95" s="366"/>
      <c r="S95" s="58" t="s">
        <v>173</v>
      </c>
      <c r="T95" s="58" t="s">
        <v>174</v>
      </c>
      <c r="U95" s="58" t="s">
        <v>173</v>
      </c>
      <c r="V95" s="58" t="s">
        <v>174</v>
      </c>
      <c r="W95" s="58" t="s">
        <v>173</v>
      </c>
      <c r="X95" s="58" t="s">
        <v>174</v>
      </c>
    </row>
    <row r="96" spans="4:24" x14ac:dyDescent="0.25">
      <c r="D96" s="62" t="s">
        <v>133</v>
      </c>
      <c r="E96" s="63">
        <v>721.73049200000003</v>
      </c>
      <c r="F96" s="63">
        <v>670.744056</v>
      </c>
      <c r="G96" s="63">
        <v>980.47500000000002</v>
      </c>
      <c r="H96" s="63">
        <v>964.72640899999999</v>
      </c>
      <c r="I96" s="63">
        <v>1248</v>
      </c>
      <c r="J96" s="63">
        <v>1232</v>
      </c>
      <c r="R96" s="62" t="s">
        <v>158</v>
      </c>
      <c r="S96" s="63">
        <v>0</v>
      </c>
      <c r="T96" s="63">
        <v>770.61730899999998</v>
      </c>
      <c r="U96" s="63">
        <v>0</v>
      </c>
      <c r="V96" s="63">
        <v>1608.162302</v>
      </c>
      <c r="W96" s="63">
        <v>0</v>
      </c>
      <c r="X96" s="63">
        <v>6628</v>
      </c>
    </row>
    <row r="97" spans="4:24" x14ac:dyDescent="0.25">
      <c r="D97" s="62" t="s">
        <v>134</v>
      </c>
      <c r="E97" s="63">
        <v>28436.467791999999</v>
      </c>
      <c r="F97" s="63">
        <v>27077.922344999999</v>
      </c>
      <c r="G97" s="63">
        <v>30627.555422000001</v>
      </c>
      <c r="H97" s="63">
        <v>28465.886493999998</v>
      </c>
      <c r="I97" s="63">
        <v>24807</v>
      </c>
      <c r="J97" s="63">
        <v>23193</v>
      </c>
      <c r="R97" s="62" t="s">
        <v>159</v>
      </c>
      <c r="S97" s="63">
        <v>23129</v>
      </c>
      <c r="T97" s="63">
        <v>22365.448618999999</v>
      </c>
      <c r="U97" s="63">
        <v>26620</v>
      </c>
      <c r="V97" s="63">
        <v>10011.987198999999</v>
      </c>
      <c r="W97" s="63">
        <v>51114</v>
      </c>
      <c r="X97" s="63">
        <v>29529</v>
      </c>
    </row>
    <row r="98" spans="4:24" x14ac:dyDescent="0.25">
      <c r="D98" s="62" t="s">
        <v>89</v>
      </c>
      <c r="E98" s="63">
        <v>973.32555200000002</v>
      </c>
      <c r="F98" s="63">
        <v>1214.0778789999999</v>
      </c>
      <c r="G98" s="63">
        <v>1420.971526</v>
      </c>
      <c r="H98" s="63">
        <v>1288.3892780000001</v>
      </c>
      <c r="I98" s="63">
        <v>1691</v>
      </c>
      <c r="J98" s="63">
        <v>1678</v>
      </c>
      <c r="R98" s="62" t="s">
        <v>160</v>
      </c>
      <c r="S98" s="63"/>
      <c r="T98" s="63"/>
      <c r="U98" s="63">
        <v>0</v>
      </c>
      <c r="V98" s="63">
        <v>3060.7070210000002</v>
      </c>
      <c r="W98" s="63">
        <v>0</v>
      </c>
      <c r="X98" s="63">
        <v>0</v>
      </c>
    </row>
    <row r="99" spans="4:24" ht="15.75" thickBot="1" x14ac:dyDescent="0.3"/>
    <row r="100" spans="4:24" ht="15.75" thickBot="1" x14ac:dyDescent="0.3">
      <c r="D100" s="365" t="s">
        <v>497</v>
      </c>
      <c r="E100" s="353" t="s">
        <v>171</v>
      </c>
      <c r="F100" s="354"/>
      <c r="G100" s="353" t="s">
        <v>172</v>
      </c>
      <c r="H100" s="354"/>
      <c r="I100" s="353" t="s">
        <v>430</v>
      </c>
      <c r="J100" s="354"/>
    </row>
    <row r="101" spans="4:24" ht="25.5" x14ac:dyDescent="0.25">
      <c r="D101" s="365"/>
      <c r="E101" s="58" t="s">
        <v>173</v>
      </c>
      <c r="F101" s="58" t="s">
        <v>174</v>
      </c>
      <c r="G101" s="58" t="s">
        <v>173</v>
      </c>
      <c r="H101" s="58" t="s">
        <v>174</v>
      </c>
      <c r="I101" s="58" t="s">
        <v>173</v>
      </c>
      <c r="J101" s="58" t="s">
        <v>174</v>
      </c>
      <c r="R101" s="366" t="s">
        <v>499</v>
      </c>
      <c r="S101" s="353" t="s">
        <v>171</v>
      </c>
      <c r="T101" s="354"/>
      <c r="U101" s="353" t="s">
        <v>172</v>
      </c>
      <c r="V101" s="354"/>
      <c r="W101" s="353" t="s">
        <v>430</v>
      </c>
      <c r="X101" s="354"/>
    </row>
    <row r="102" spans="4:24" x14ac:dyDescent="0.25">
      <c r="D102" s="62" t="s">
        <v>116</v>
      </c>
      <c r="E102" s="63">
        <v>871.71965999999998</v>
      </c>
      <c r="F102" s="63">
        <v>588.34737900000005</v>
      </c>
      <c r="G102" s="63">
        <v>961.88232500000004</v>
      </c>
      <c r="H102" s="63">
        <v>725.26979600000004</v>
      </c>
      <c r="I102" s="63">
        <v>952</v>
      </c>
      <c r="J102" s="63">
        <v>779</v>
      </c>
      <c r="R102" s="366"/>
      <c r="S102" s="58" t="s">
        <v>173</v>
      </c>
      <c r="T102" s="58" t="s">
        <v>174</v>
      </c>
      <c r="U102" s="58" t="s">
        <v>173</v>
      </c>
      <c r="V102" s="58" t="s">
        <v>174</v>
      </c>
      <c r="W102" s="58" t="s">
        <v>173</v>
      </c>
      <c r="X102" s="58" t="s">
        <v>174</v>
      </c>
    </row>
    <row r="103" spans="4:24" x14ac:dyDescent="0.25">
      <c r="D103" s="62" t="s">
        <v>117</v>
      </c>
      <c r="E103" s="63">
        <v>3431.9708439999999</v>
      </c>
      <c r="F103" s="63">
        <v>3155.391783</v>
      </c>
      <c r="G103" s="63">
        <v>6045.2944859999998</v>
      </c>
      <c r="H103" s="63">
        <v>5104.2258730000003</v>
      </c>
      <c r="I103" s="63">
        <v>4993</v>
      </c>
      <c r="J103" s="63">
        <v>4239</v>
      </c>
      <c r="R103" s="62" t="s">
        <v>162</v>
      </c>
      <c r="S103" s="63">
        <v>21632.767</v>
      </c>
      <c r="T103" s="63">
        <v>19351.202988000001</v>
      </c>
      <c r="U103" s="63">
        <v>12665.786</v>
      </c>
      <c r="V103" s="63">
        <v>25708.115307</v>
      </c>
      <c r="W103" s="63">
        <v>3899</v>
      </c>
      <c r="X103" s="63">
        <v>9702</v>
      </c>
    </row>
    <row r="104" spans="4:24" x14ac:dyDescent="0.25">
      <c r="D104" s="62" t="s">
        <v>118</v>
      </c>
      <c r="E104" s="63">
        <v>6212.0970889999999</v>
      </c>
      <c r="F104" s="63">
        <v>5886.6627310000003</v>
      </c>
      <c r="G104" s="63">
        <v>4864.2027660000003</v>
      </c>
      <c r="H104" s="63">
        <v>4212.2795420000002</v>
      </c>
      <c r="I104" s="63">
        <v>4763</v>
      </c>
      <c r="J104" s="63">
        <v>4471</v>
      </c>
      <c r="R104" s="62" t="s">
        <v>163</v>
      </c>
      <c r="S104" s="63">
        <v>16.100000000000001</v>
      </c>
      <c r="T104" s="63">
        <v>510.94744900000001</v>
      </c>
      <c r="U104" s="63">
        <v>0</v>
      </c>
      <c r="V104" s="63">
        <v>128.79136399999999</v>
      </c>
      <c r="W104" s="63">
        <v>0</v>
      </c>
      <c r="X104" s="63">
        <v>0</v>
      </c>
    </row>
    <row r="105" spans="4:24" x14ac:dyDescent="0.25">
      <c r="D105" s="62" t="s">
        <v>119</v>
      </c>
      <c r="E105" s="63">
        <v>1964.6554309999999</v>
      </c>
      <c r="F105" s="63">
        <v>1556.7106510000001</v>
      </c>
      <c r="G105" s="63">
        <v>2029.9632349999999</v>
      </c>
      <c r="H105" s="63">
        <v>1611.7971379999999</v>
      </c>
      <c r="I105" s="63">
        <v>1993</v>
      </c>
      <c r="J105" s="63">
        <v>1658</v>
      </c>
      <c r="R105" s="62" t="s">
        <v>164</v>
      </c>
      <c r="S105" s="63">
        <v>43815.853000000003</v>
      </c>
      <c r="T105" s="63">
        <v>42877.894356999997</v>
      </c>
      <c r="U105" s="63">
        <v>55147.898000000001</v>
      </c>
      <c r="V105" s="63">
        <v>325.55389400000001</v>
      </c>
      <c r="W105" s="63">
        <v>63908</v>
      </c>
      <c r="X105" s="63">
        <v>39296</v>
      </c>
    </row>
    <row r="106" spans="4:24" x14ac:dyDescent="0.25">
      <c r="D106" s="62" t="s">
        <v>120</v>
      </c>
      <c r="E106" s="63">
        <v>39438.199932000003</v>
      </c>
      <c r="F106" s="63">
        <v>38048.875897999998</v>
      </c>
      <c r="G106" s="63">
        <v>42132.864763999998</v>
      </c>
      <c r="H106" s="63">
        <v>40781.846515999998</v>
      </c>
      <c r="I106" s="63">
        <v>46728</v>
      </c>
      <c r="J106" s="63">
        <v>45373</v>
      </c>
    </row>
    <row r="107" spans="4:24" x14ac:dyDescent="0.25">
      <c r="D107" s="62" t="s">
        <v>121</v>
      </c>
      <c r="E107" s="63">
        <v>2111.3824800000002</v>
      </c>
      <c r="F107" s="63">
        <v>1615.1438800000001</v>
      </c>
      <c r="G107" s="63">
        <v>2262.7110160000002</v>
      </c>
      <c r="H107" s="63">
        <v>1927.2598909999999</v>
      </c>
      <c r="I107" s="63">
        <v>2272</v>
      </c>
      <c r="J107" s="63">
        <v>2034</v>
      </c>
    </row>
    <row r="108" spans="4:24" x14ac:dyDescent="0.25">
      <c r="D108" s="62" t="s">
        <v>122</v>
      </c>
      <c r="E108" s="63">
        <v>204.35300000000001</v>
      </c>
      <c r="F108" s="63">
        <v>151.82036400000001</v>
      </c>
      <c r="G108" s="63">
        <v>185.22023799999999</v>
      </c>
      <c r="H108" s="63">
        <v>150.584813</v>
      </c>
      <c r="I108" s="63">
        <v>211</v>
      </c>
      <c r="J108" s="63">
        <v>159</v>
      </c>
    </row>
    <row r="109" spans="4:24" ht="15.75" thickBot="1" x14ac:dyDescent="0.3"/>
    <row r="110" spans="4:24" x14ac:dyDescent="0.25">
      <c r="D110" s="365" t="s">
        <v>498</v>
      </c>
      <c r="E110" s="353" t="s">
        <v>171</v>
      </c>
      <c r="F110" s="354"/>
      <c r="G110" s="353" t="s">
        <v>172</v>
      </c>
      <c r="H110" s="354"/>
      <c r="I110" s="353" t="s">
        <v>430</v>
      </c>
      <c r="J110" s="354"/>
    </row>
    <row r="111" spans="4:24" ht="25.5" x14ac:dyDescent="0.25">
      <c r="D111" s="365"/>
      <c r="E111" s="58" t="s">
        <v>173</v>
      </c>
      <c r="F111" s="58" t="s">
        <v>174</v>
      </c>
      <c r="G111" s="58" t="s">
        <v>173</v>
      </c>
      <c r="H111" s="58" t="s">
        <v>174</v>
      </c>
      <c r="I111" s="58" t="s">
        <v>173</v>
      </c>
      <c r="J111" s="58" t="s">
        <v>174</v>
      </c>
    </row>
    <row r="112" spans="4:24" x14ac:dyDescent="0.25">
      <c r="D112" s="62" t="s">
        <v>110</v>
      </c>
      <c r="E112" s="63">
        <v>21986.965009</v>
      </c>
      <c r="F112" s="63">
        <v>21725.979231000001</v>
      </c>
      <c r="G112" s="63">
        <v>22679.161992000001</v>
      </c>
      <c r="H112" s="63">
        <v>22552.778827999999</v>
      </c>
      <c r="I112" s="63">
        <v>25867</v>
      </c>
      <c r="J112" s="63">
        <v>25673</v>
      </c>
    </row>
    <row r="113" spans="4:10" x14ac:dyDescent="0.25">
      <c r="D113" s="62" t="s">
        <v>111</v>
      </c>
      <c r="E113" s="63">
        <v>9218.6290630000003</v>
      </c>
      <c r="F113" s="63">
        <v>9071.3868170000005</v>
      </c>
      <c r="G113" s="63">
        <v>9501.5604199999998</v>
      </c>
      <c r="H113" s="63">
        <v>9392.0563469999997</v>
      </c>
      <c r="I113" s="63">
        <v>10754</v>
      </c>
      <c r="J113" s="63">
        <v>10667</v>
      </c>
    </row>
    <row r="114" spans="4:10" x14ac:dyDescent="0.25">
      <c r="D114" s="64" t="s">
        <v>88</v>
      </c>
      <c r="E114" s="63">
        <v>230.59820300000001</v>
      </c>
      <c r="F114" s="63">
        <v>212.74811199999999</v>
      </c>
      <c r="G114" s="63">
        <v>234.17962600000001</v>
      </c>
      <c r="H114" s="63">
        <v>215.21078800000001</v>
      </c>
      <c r="I114" s="63">
        <v>573</v>
      </c>
      <c r="J114" s="63">
        <v>537</v>
      </c>
    </row>
  </sheetData>
  <mergeCells count="54">
    <mergeCell ref="R94:R95"/>
    <mergeCell ref="S94:T94"/>
    <mergeCell ref="U94:V94"/>
    <mergeCell ref="W94:X94"/>
    <mergeCell ref="R101:R102"/>
    <mergeCell ref="S101:T101"/>
    <mergeCell ref="U101:V101"/>
    <mergeCell ref="W101:X101"/>
    <mergeCell ref="S73:T73"/>
    <mergeCell ref="U73:V73"/>
    <mergeCell ref="W73:X73"/>
    <mergeCell ref="R73:R74"/>
    <mergeCell ref="R85:R86"/>
    <mergeCell ref="S85:T85"/>
    <mergeCell ref="U85:V85"/>
    <mergeCell ref="W85:X85"/>
    <mergeCell ref="Q61:R62"/>
    <mergeCell ref="S61:T61"/>
    <mergeCell ref="U61:V61"/>
    <mergeCell ref="W61:X61"/>
    <mergeCell ref="D100:D101"/>
    <mergeCell ref="E100:F100"/>
    <mergeCell ref="G100:H100"/>
    <mergeCell ref="I100:J100"/>
    <mergeCell ref="C61:D62"/>
    <mergeCell ref="E61:F61"/>
    <mergeCell ref="G61:H61"/>
    <mergeCell ref="I61:J61"/>
    <mergeCell ref="E73:F73"/>
    <mergeCell ref="G73:H73"/>
    <mergeCell ref="I73:J73"/>
    <mergeCell ref="D73:D74"/>
    <mergeCell ref="D110:D111"/>
    <mergeCell ref="E110:F110"/>
    <mergeCell ref="G110:H110"/>
    <mergeCell ref="I110:J110"/>
    <mergeCell ref="D85:D86"/>
    <mergeCell ref="E85:F85"/>
    <mergeCell ref="G85:H85"/>
    <mergeCell ref="I85:J85"/>
    <mergeCell ref="D92:D93"/>
    <mergeCell ref="E92:F92"/>
    <mergeCell ref="G92:H92"/>
    <mergeCell ref="I92:J92"/>
    <mergeCell ref="W3:X3"/>
    <mergeCell ref="C51:D51"/>
    <mergeCell ref="I3:J3"/>
    <mergeCell ref="Q3:R4"/>
    <mergeCell ref="S3:T3"/>
    <mergeCell ref="U3:V3"/>
    <mergeCell ref="Q39:R39"/>
    <mergeCell ref="C3:D4"/>
    <mergeCell ref="E3:F3"/>
    <mergeCell ref="G3:H3"/>
  </mergeCells>
  <conditionalFormatting sqref="K5:K5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4"/>
  <sheetViews>
    <sheetView topLeftCell="D1" zoomScale="90" zoomScaleNormal="90" workbookViewId="0">
      <selection activeCell="K20" sqref="K20"/>
    </sheetView>
  </sheetViews>
  <sheetFormatPr defaultColWidth="17.5703125" defaultRowHeight="15" x14ac:dyDescent="0.25"/>
  <cols>
    <col min="1" max="1" width="3.28515625" style="306" customWidth="1"/>
    <col min="2" max="2" width="4.42578125" style="306" customWidth="1"/>
    <col min="3" max="3" width="5.85546875" style="306" customWidth="1"/>
    <col min="4" max="4" width="43.28515625" style="306" customWidth="1"/>
    <col min="5" max="10" width="13.5703125" style="306" customWidth="1"/>
    <col min="11" max="16384" width="17.5703125" style="306"/>
  </cols>
  <sheetData>
    <row r="1" spans="1:54" x14ac:dyDescent="0.25">
      <c r="O1" s="306">
        <v>1000</v>
      </c>
    </row>
    <row r="2" spans="1:54" ht="15.75" thickBot="1" x14ac:dyDescent="0.3"/>
    <row r="3" spans="1:54" x14ac:dyDescent="0.25">
      <c r="B3" s="437" t="s">
        <v>660</v>
      </c>
      <c r="C3" s="438"/>
      <c r="D3" s="438"/>
      <c r="E3" s="438"/>
      <c r="F3" s="438"/>
      <c r="G3" s="438"/>
      <c r="H3" s="438"/>
    </row>
    <row r="4" spans="1:54" ht="22.5" x14ac:dyDescent="0.25">
      <c r="B4" s="399" t="s">
        <v>603</v>
      </c>
      <c r="C4" s="400"/>
      <c r="D4" s="401"/>
      <c r="E4" s="176" t="s">
        <v>171</v>
      </c>
      <c r="F4" s="176" t="s">
        <v>662</v>
      </c>
      <c r="G4" s="176" t="s">
        <v>172</v>
      </c>
      <c r="H4" s="176" t="s">
        <v>663</v>
      </c>
      <c r="I4" s="176"/>
      <c r="J4" s="176"/>
    </row>
    <row r="5" spans="1:54" x14ac:dyDescent="0.25">
      <c r="B5" s="409" t="s">
        <v>739</v>
      </c>
      <c r="C5" s="410"/>
      <c r="D5" s="410"/>
      <c r="E5" s="307">
        <f t="shared" ref="E5:I5" si="0">E6+E9</f>
        <v>419857</v>
      </c>
      <c r="F5" s="307">
        <f t="shared" si="0"/>
        <v>401155.38199999998</v>
      </c>
      <c r="G5" s="307">
        <f t="shared" si="0"/>
        <v>574738</v>
      </c>
      <c r="H5" s="307">
        <f t="shared" si="0"/>
        <v>554200.674</v>
      </c>
      <c r="I5" s="307">
        <f t="shared" si="0"/>
        <v>641038</v>
      </c>
      <c r="J5" s="307">
        <f>J6+J9</f>
        <v>612750.27499999991</v>
      </c>
    </row>
    <row r="6" spans="1:54" s="304" customFormat="1" x14ac:dyDescent="0.25">
      <c r="A6" s="303"/>
      <c r="B6" s="189">
        <v>1</v>
      </c>
      <c r="C6" s="190"/>
      <c r="D6" s="190" t="s">
        <v>684</v>
      </c>
      <c r="E6" s="167">
        <f>E7+E8</f>
        <v>419507</v>
      </c>
      <c r="F6" s="167">
        <f t="shared" ref="F6:J6" si="1">F7+F8</f>
        <v>401155.38199999998</v>
      </c>
      <c r="G6" s="167">
        <f t="shared" si="1"/>
        <v>574738</v>
      </c>
      <c r="H6" s="167">
        <f t="shared" si="1"/>
        <v>554200.674</v>
      </c>
      <c r="I6" s="167">
        <f t="shared" si="1"/>
        <v>641038</v>
      </c>
      <c r="J6" s="167">
        <f t="shared" si="1"/>
        <v>612750.27499999991</v>
      </c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  <c r="AW6" s="303"/>
      <c r="AX6" s="303"/>
      <c r="AY6" s="303"/>
      <c r="AZ6" s="303"/>
      <c r="BA6" s="303"/>
      <c r="BB6" s="303"/>
    </row>
    <row r="7" spans="1:54" x14ac:dyDescent="0.25">
      <c r="B7" s="186"/>
      <c r="C7" s="191">
        <v>10</v>
      </c>
      <c r="D7" s="191" t="s">
        <v>684</v>
      </c>
      <c r="E7" s="192">
        <v>419507</v>
      </c>
      <c r="F7" s="192">
        <v>401155.38199999998</v>
      </c>
      <c r="G7" s="192">
        <v>574738</v>
      </c>
      <c r="H7" s="192">
        <v>554200.674</v>
      </c>
      <c r="I7" s="192">
        <v>639393</v>
      </c>
      <c r="J7" s="192">
        <v>611447.93299999996</v>
      </c>
    </row>
    <row r="8" spans="1:54" x14ac:dyDescent="0.25">
      <c r="B8" s="186"/>
      <c r="C8" s="191">
        <v>11</v>
      </c>
      <c r="D8" s="191" t="s">
        <v>1157</v>
      </c>
      <c r="E8" s="192">
        <v>0</v>
      </c>
      <c r="F8" s="192">
        <v>0</v>
      </c>
      <c r="G8" s="192">
        <v>0</v>
      </c>
      <c r="H8" s="192">
        <v>0</v>
      </c>
      <c r="I8" s="192">
        <v>1645</v>
      </c>
      <c r="J8" s="192">
        <v>1302.3420000000001</v>
      </c>
    </row>
    <row r="9" spans="1:54" s="304" customFormat="1" x14ac:dyDescent="0.25">
      <c r="A9" s="303"/>
      <c r="B9" s="274" t="s">
        <v>251</v>
      </c>
      <c r="C9" s="275"/>
      <c r="D9" s="275" t="s">
        <v>1024</v>
      </c>
      <c r="E9" s="319">
        <f t="shared" ref="E9:F9" si="2">E10</f>
        <v>350</v>
      </c>
      <c r="F9" s="319">
        <f t="shared" si="2"/>
        <v>0</v>
      </c>
      <c r="G9" s="319">
        <v>0</v>
      </c>
      <c r="H9" s="319">
        <v>0</v>
      </c>
      <c r="I9" s="319">
        <v>0</v>
      </c>
      <c r="J9" s="319">
        <v>0</v>
      </c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  <c r="AQ9" s="303"/>
      <c r="AR9" s="303"/>
      <c r="AS9" s="303"/>
      <c r="AT9" s="303"/>
      <c r="AU9" s="303"/>
      <c r="AV9" s="303"/>
      <c r="AW9" s="303"/>
      <c r="AX9" s="303"/>
      <c r="AY9" s="303"/>
      <c r="AZ9" s="303"/>
      <c r="BA9" s="303"/>
      <c r="BB9" s="303"/>
    </row>
    <row r="10" spans="1:54" x14ac:dyDescent="0.25">
      <c r="B10" s="186"/>
      <c r="C10" s="191" t="s">
        <v>253</v>
      </c>
      <c r="D10" s="277" t="s">
        <v>1025</v>
      </c>
      <c r="E10" s="192">
        <v>350</v>
      </c>
      <c r="F10" s="192">
        <v>0</v>
      </c>
      <c r="G10" s="192">
        <v>0</v>
      </c>
      <c r="H10" s="192">
        <v>0</v>
      </c>
      <c r="I10" s="192">
        <v>0</v>
      </c>
      <c r="J10" s="192">
        <v>0</v>
      </c>
    </row>
    <row r="11" spans="1:54" x14ac:dyDescent="0.25">
      <c r="B11" s="395" t="s">
        <v>666</v>
      </c>
      <c r="C11" s="402"/>
      <c r="D11" s="320"/>
      <c r="E11" s="321"/>
      <c r="F11" s="321"/>
      <c r="G11" s="321"/>
      <c r="H11" s="321"/>
      <c r="I11" s="321"/>
      <c r="J11" s="321"/>
    </row>
    <row r="12" spans="1:54" s="57" customFormat="1" x14ac:dyDescent="0.25">
      <c r="B12" s="386">
        <v>40</v>
      </c>
      <c r="C12" s="387"/>
      <c r="D12" s="151" t="s">
        <v>667</v>
      </c>
      <c r="E12" s="322">
        <f t="shared" ref="E12:I12" si="3">SUM(E13:E15)</f>
        <v>103280</v>
      </c>
      <c r="F12" s="322">
        <f t="shared" si="3"/>
        <v>102828.031</v>
      </c>
      <c r="G12" s="322">
        <f t="shared" si="3"/>
        <v>103075</v>
      </c>
      <c r="H12" s="322">
        <f t="shared" si="3"/>
        <v>102700.29299999999</v>
      </c>
      <c r="I12" s="322">
        <f t="shared" si="3"/>
        <v>108104</v>
      </c>
      <c r="J12" s="322">
        <f>SUM(J13:J15)</f>
        <v>107680.16</v>
      </c>
      <c r="K12" s="323"/>
      <c r="L12" s="323"/>
      <c r="M12" s="323"/>
    </row>
    <row r="13" spans="1:54" x14ac:dyDescent="0.25">
      <c r="B13" s="143"/>
      <c r="C13" s="145">
        <v>401</v>
      </c>
      <c r="D13" s="145" t="s">
        <v>668</v>
      </c>
      <c r="E13" s="147">
        <v>72967</v>
      </c>
      <c r="F13" s="147">
        <v>72693.531000000003</v>
      </c>
      <c r="G13" s="147">
        <v>72820</v>
      </c>
      <c r="H13" s="147">
        <v>72696.710999999996</v>
      </c>
      <c r="I13" s="147">
        <v>76834</v>
      </c>
      <c r="J13" s="147">
        <v>76595.820000000007</v>
      </c>
      <c r="K13" s="324"/>
      <c r="L13" s="324"/>
      <c r="M13" s="324"/>
    </row>
    <row r="14" spans="1:54" x14ac:dyDescent="0.25">
      <c r="B14" s="143"/>
      <c r="C14" s="145">
        <v>402</v>
      </c>
      <c r="D14" s="145" t="s">
        <v>87</v>
      </c>
      <c r="E14" s="147">
        <v>28360</v>
      </c>
      <c r="F14" s="147">
        <v>28181.5</v>
      </c>
      <c r="G14" s="147">
        <v>28235</v>
      </c>
      <c r="H14" s="147">
        <v>28194.581999999999</v>
      </c>
      <c r="I14" s="147">
        <v>29350</v>
      </c>
      <c r="J14" s="147">
        <v>29164.34</v>
      </c>
      <c r="K14" s="324"/>
      <c r="L14" s="324"/>
      <c r="M14" s="324"/>
    </row>
    <row r="15" spans="1:54" x14ac:dyDescent="0.25">
      <c r="B15" s="143"/>
      <c r="C15" s="145">
        <v>404</v>
      </c>
      <c r="D15" s="145" t="s">
        <v>88</v>
      </c>
      <c r="E15" s="147">
        <v>1953</v>
      </c>
      <c r="F15" s="147">
        <v>1953</v>
      </c>
      <c r="G15" s="147">
        <v>2020</v>
      </c>
      <c r="H15" s="147">
        <v>1809</v>
      </c>
      <c r="I15" s="147">
        <v>1920</v>
      </c>
      <c r="J15" s="147">
        <v>1920</v>
      </c>
      <c r="K15" s="324"/>
      <c r="L15" s="324"/>
      <c r="M15" s="324"/>
    </row>
    <row r="16" spans="1:54" s="304" customFormat="1" x14ac:dyDescent="0.25">
      <c r="A16" s="303"/>
      <c r="B16" s="386">
        <v>42</v>
      </c>
      <c r="C16" s="387"/>
      <c r="D16" s="151" t="s">
        <v>670</v>
      </c>
      <c r="E16" s="322">
        <f t="shared" ref="E16:I16" si="4">SUM(E17:E23)</f>
        <v>75897</v>
      </c>
      <c r="F16" s="322">
        <f t="shared" si="4"/>
        <v>62005.716</v>
      </c>
      <c r="G16" s="322">
        <f t="shared" si="4"/>
        <v>83345.72</v>
      </c>
      <c r="H16" s="322">
        <f t="shared" si="4"/>
        <v>73360.687999999995</v>
      </c>
      <c r="I16" s="322">
        <f t="shared" si="4"/>
        <v>87043.675999999992</v>
      </c>
      <c r="J16" s="322">
        <f>SUM(J17:J23)</f>
        <v>68176.510999999999</v>
      </c>
      <c r="K16" s="318"/>
      <c r="L16" s="318"/>
      <c r="M16" s="318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303"/>
      <c r="AN16" s="303"/>
      <c r="AO16" s="303"/>
      <c r="AP16" s="303"/>
      <c r="AQ16" s="303"/>
      <c r="AR16" s="303"/>
      <c r="AS16" s="303"/>
      <c r="AT16" s="303"/>
      <c r="AU16" s="303"/>
      <c r="AV16" s="303"/>
      <c r="AW16" s="303"/>
      <c r="AX16" s="303"/>
      <c r="AY16" s="303"/>
      <c r="AZ16" s="303"/>
      <c r="BA16" s="303"/>
      <c r="BB16" s="303"/>
    </row>
    <row r="17" spans="1:54" x14ac:dyDescent="0.25">
      <c r="B17" s="143"/>
      <c r="C17" s="145">
        <v>420</v>
      </c>
      <c r="D17" s="145" t="s">
        <v>671</v>
      </c>
      <c r="E17" s="147">
        <v>6000</v>
      </c>
      <c r="F17" s="147">
        <v>3350.8049999999998</v>
      </c>
      <c r="G17" s="147">
        <v>4257.518</v>
      </c>
      <c r="H17" s="147">
        <v>3694.1959999999999</v>
      </c>
      <c r="I17" s="147">
        <v>5900</v>
      </c>
      <c r="J17" s="147">
        <v>2574.2739999999999</v>
      </c>
      <c r="K17" s="324"/>
      <c r="L17" s="324"/>
      <c r="M17" s="324"/>
    </row>
    <row r="18" spans="1:54" x14ac:dyDescent="0.25">
      <c r="B18" s="143"/>
      <c r="C18" s="145">
        <v>421</v>
      </c>
      <c r="D18" s="153" t="s">
        <v>672</v>
      </c>
      <c r="E18" s="147">
        <v>11800</v>
      </c>
      <c r="F18" s="147">
        <v>10192.855</v>
      </c>
      <c r="G18" s="147">
        <v>17482.202000000001</v>
      </c>
      <c r="H18" s="147">
        <v>15818.771000000001</v>
      </c>
      <c r="I18" s="147">
        <v>18880</v>
      </c>
      <c r="J18" s="147">
        <v>13072.525</v>
      </c>
      <c r="K18" s="324"/>
      <c r="L18" s="324"/>
      <c r="M18" s="324"/>
    </row>
    <row r="19" spans="1:54" x14ac:dyDescent="0.25">
      <c r="B19" s="143"/>
      <c r="C19" s="145">
        <v>423</v>
      </c>
      <c r="D19" s="145" t="s">
        <v>673</v>
      </c>
      <c r="E19" s="147">
        <v>1650</v>
      </c>
      <c r="F19" s="147">
        <v>574.20500000000004</v>
      </c>
      <c r="G19" s="147">
        <v>1200</v>
      </c>
      <c r="H19" s="147">
        <v>546.06799999999998</v>
      </c>
      <c r="I19" s="147">
        <v>1160</v>
      </c>
      <c r="J19" s="147">
        <v>714.16399999999999</v>
      </c>
      <c r="K19" s="324"/>
      <c r="L19" s="324"/>
      <c r="M19" s="324"/>
    </row>
    <row r="20" spans="1:54" x14ac:dyDescent="0.25">
      <c r="B20" s="143"/>
      <c r="C20" s="145">
        <v>424</v>
      </c>
      <c r="D20" s="145" t="s">
        <v>674</v>
      </c>
      <c r="E20" s="147">
        <v>8537</v>
      </c>
      <c r="F20" s="147">
        <v>6020.8959999999997</v>
      </c>
      <c r="G20" s="147">
        <v>7400</v>
      </c>
      <c r="H20" s="147">
        <v>6105.5919999999996</v>
      </c>
      <c r="I20" s="147">
        <v>6626.4459999999999</v>
      </c>
      <c r="J20" s="147">
        <v>3632.8319999999999</v>
      </c>
      <c r="K20" s="324"/>
      <c r="L20" s="324"/>
      <c r="M20" s="324"/>
    </row>
    <row r="21" spans="1:54" x14ac:dyDescent="0.25">
      <c r="B21" s="143"/>
      <c r="C21" s="145">
        <v>425</v>
      </c>
      <c r="D21" s="145" t="s">
        <v>675</v>
      </c>
      <c r="E21" s="147">
        <v>28850</v>
      </c>
      <c r="F21" s="147">
        <v>23763.199000000001</v>
      </c>
      <c r="G21" s="147">
        <v>27300</v>
      </c>
      <c r="H21" s="147">
        <v>22693.567999999999</v>
      </c>
      <c r="I21" s="147">
        <v>26536.557000000001</v>
      </c>
      <c r="J21" s="147">
        <v>22045.358</v>
      </c>
      <c r="K21" s="324"/>
      <c r="L21" s="324"/>
      <c r="M21" s="324"/>
    </row>
    <row r="22" spans="1:54" x14ac:dyDescent="0.25">
      <c r="B22" s="143"/>
      <c r="C22" s="145">
        <v>426</v>
      </c>
      <c r="D22" s="145" t="s">
        <v>676</v>
      </c>
      <c r="E22" s="147">
        <v>15300</v>
      </c>
      <c r="F22" s="147">
        <v>14380.858</v>
      </c>
      <c r="G22" s="147">
        <v>20706</v>
      </c>
      <c r="H22" s="147">
        <v>19504.175999999999</v>
      </c>
      <c r="I22" s="147">
        <v>20600.672999999999</v>
      </c>
      <c r="J22" s="147">
        <v>19014.591</v>
      </c>
      <c r="K22" s="324"/>
      <c r="L22" s="324"/>
      <c r="M22" s="324"/>
    </row>
    <row r="23" spans="1:54" x14ac:dyDescent="0.25">
      <c r="B23" s="143"/>
      <c r="C23" s="145">
        <v>427</v>
      </c>
      <c r="D23" s="145" t="s">
        <v>700</v>
      </c>
      <c r="E23" s="147">
        <v>3760</v>
      </c>
      <c r="F23" s="147">
        <v>3722.8980000000001</v>
      </c>
      <c r="G23" s="147">
        <v>5000</v>
      </c>
      <c r="H23" s="147">
        <v>4998.317</v>
      </c>
      <c r="I23" s="147">
        <v>7340</v>
      </c>
      <c r="J23" s="147">
        <v>7122.7669999999998</v>
      </c>
      <c r="K23" s="324"/>
      <c r="L23" s="324"/>
      <c r="M23" s="324"/>
    </row>
    <row r="24" spans="1:54" s="304" customFormat="1" x14ac:dyDescent="0.25">
      <c r="A24" s="303"/>
      <c r="B24" s="386">
        <v>46</v>
      </c>
      <c r="C24" s="387"/>
      <c r="D24" s="151" t="s">
        <v>677</v>
      </c>
      <c r="E24" s="264">
        <f t="shared" ref="E24:I24" si="5">SUM(E25:E27)</f>
        <v>233550.492</v>
      </c>
      <c r="F24" s="264">
        <f t="shared" si="5"/>
        <v>231887.258</v>
      </c>
      <c r="G24" s="264">
        <f t="shared" si="5"/>
        <v>380888.44</v>
      </c>
      <c r="H24" s="264">
        <f t="shared" si="5"/>
        <v>373171.45999999996</v>
      </c>
      <c r="I24" s="264">
        <f t="shared" si="5"/>
        <v>441340.32399999996</v>
      </c>
      <c r="J24" s="264">
        <f>SUM(J25:J27)</f>
        <v>432629.00800000003</v>
      </c>
      <c r="K24" s="318"/>
      <c r="L24" s="318"/>
      <c r="M24" s="318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303"/>
      <c r="AC24" s="303"/>
      <c r="AD24" s="303"/>
      <c r="AE24" s="303"/>
      <c r="AF24" s="303"/>
      <c r="AG24" s="303"/>
      <c r="AH24" s="303"/>
      <c r="AI24" s="303"/>
      <c r="AJ24" s="303"/>
      <c r="AK24" s="303"/>
      <c r="AL24" s="303"/>
      <c r="AM24" s="303"/>
      <c r="AN24" s="303"/>
      <c r="AO24" s="303"/>
      <c r="AP24" s="303"/>
      <c r="AQ24" s="303"/>
      <c r="AR24" s="303"/>
      <c r="AS24" s="303"/>
      <c r="AT24" s="303"/>
      <c r="AU24" s="303"/>
      <c r="AV24" s="303"/>
      <c r="AW24" s="303"/>
      <c r="AX24" s="303"/>
      <c r="AY24" s="303"/>
      <c r="AZ24" s="303"/>
      <c r="BA24" s="303"/>
      <c r="BB24" s="303"/>
    </row>
    <row r="25" spans="1:54" x14ac:dyDescent="0.25">
      <c r="B25" s="143"/>
      <c r="C25" s="145">
        <v>463</v>
      </c>
      <c r="D25" s="145" t="s">
        <v>1026</v>
      </c>
      <c r="E25" s="267">
        <v>225000.492</v>
      </c>
      <c r="F25" s="267">
        <v>223354.34599999999</v>
      </c>
      <c r="G25" s="267">
        <v>364400</v>
      </c>
      <c r="H25" s="267">
        <v>363095.45600000001</v>
      </c>
      <c r="I25" s="267">
        <v>423459</v>
      </c>
      <c r="J25" s="267">
        <v>422528.32500000001</v>
      </c>
      <c r="K25" s="324"/>
      <c r="L25" s="324"/>
      <c r="M25" s="324"/>
    </row>
    <row r="26" spans="1:54" x14ac:dyDescent="0.25">
      <c r="B26" s="143"/>
      <c r="C26" s="145">
        <v>464</v>
      </c>
      <c r="D26" s="145" t="s">
        <v>678</v>
      </c>
      <c r="E26" s="267">
        <v>8464.0280000000002</v>
      </c>
      <c r="F26" s="267">
        <v>8446.94</v>
      </c>
      <c r="G26" s="267">
        <v>8231.66</v>
      </c>
      <c r="H26" s="267">
        <v>2917.866</v>
      </c>
      <c r="I26" s="267">
        <v>12347.067999999999</v>
      </c>
      <c r="J26" s="267">
        <v>4566.4269999999997</v>
      </c>
      <c r="K26" s="324"/>
      <c r="L26" s="324"/>
      <c r="M26" s="324"/>
    </row>
    <row r="27" spans="1:54" x14ac:dyDescent="0.25">
      <c r="B27" s="143"/>
      <c r="C27" s="145">
        <v>465</v>
      </c>
      <c r="D27" s="145" t="s">
        <v>89</v>
      </c>
      <c r="E27" s="267">
        <v>85.971999999999994</v>
      </c>
      <c r="F27" s="267">
        <v>85.971999999999994</v>
      </c>
      <c r="G27" s="267">
        <v>8256.7800000000007</v>
      </c>
      <c r="H27" s="267">
        <v>7158.1379999999999</v>
      </c>
      <c r="I27" s="267">
        <v>5534.2560000000003</v>
      </c>
      <c r="J27" s="267">
        <v>5534.2560000000003</v>
      </c>
      <c r="K27" s="324"/>
      <c r="L27" s="324"/>
      <c r="M27" s="324"/>
    </row>
    <row r="28" spans="1:54" s="304" customFormat="1" x14ac:dyDescent="0.25">
      <c r="A28" s="303"/>
      <c r="B28" s="386">
        <v>48</v>
      </c>
      <c r="C28" s="387"/>
      <c r="D28" s="151" t="s">
        <v>679</v>
      </c>
      <c r="E28" s="173">
        <f t="shared" ref="E28:I28" si="6">SUM(E29:E32)</f>
        <v>7129.5079999999998</v>
      </c>
      <c r="F28" s="173">
        <f t="shared" si="6"/>
        <v>4434.3770000000004</v>
      </c>
      <c r="G28" s="173">
        <f t="shared" si="6"/>
        <v>7428.84</v>
      </c>
      <c r="H28" s="173">
        <f t="shared" si="6"/>
        <v>4968.2330000000002</v>
      </c>
      <c r="I28" s="173">
        <f t="shared" si="6"/>
        <v>4550</v>
      </c>
      <c r="J28" s="173">
        <f>SUM(J29:J32)</f>
        <v>4264.5959999999995</v>
      </c>
      <c r="K28" s="318"/>
      <c r="L28" s="318"/>
      <c r="M28" s="318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3"/>
      <c r="AM28" s="303"/>
      <c r="AN28" s="303"/>
      <c r="AO28" s="303"/>
      <c r="AP28" s="303"/>
      <c r="AQ28" s="303"/>
      <c r="AR28" s="303"/>
      <c r="AS28" s="303"/>
      <c r="AT28" s="303"/>
      <c r="AU28" s="303"/>
      <c r="AV28" s="303"/>
      <c r="AW28" s="303"/>
      <c r="AX28" s="303"/>
      <c r="AY28" s="303"/>
      <c r="AZ28" s="303"/>
      <c r="BA28" s="303"/>
      <c r="BB28" s="303"/>
    </row>
    <row r="29" spans="1:54" x14ac:dyDescent="0.25">
      <c r="B29" s="143"/>
      <c r="C29" s="145">
        <v>480</v>
      </c>
      <c r="D29" s="145" t="s">
        <v>96</v>
      </c>
      <c r="E29" s="147">
        <v>5759.5079999999998</v>
      </c>
      <c r="F29" s="147">
        <v>3230.6770000000001</v>
      </c>
      <c r="G29" s="147">
        <v>7229.482</v>
      </c>
      <c r="H29" s="147">
        <v>4899.2030000000004</v>
      </c>
      <c r="I29" s="147">
        <v>4550</v>
      </c>
      <c r="J29" s="147">
        <v>4264.5959999999995</v>
      </c>
      <c r="K29" s="324"/>
      <c r="L29" s="324"/>
      <c r="M29" s="324"/>
    </row>
    <row r="30" spans="1:54" x14ac:dyDescent="0.25">
      <c r="B30" s="143"/>
      <c r="C30" s="145">
        <v>481</v>
      </c>
      <c r="D30" s="145" t="s">
        <v>97</v>
      </c>
      <c r="E30" s="147">
        <v>7</v>
      </c>
      <c r="F30" s="147">
        <v>0</v>
      </c>
      <c r="G30" s="147">
        <v>100</v>
      </c>
      <c r="H30" s="147">
        <v>69.03</v>
      </c>
      <c r="I30" s="147">
        <v>0</v>
      </c>
      <c r="J30" s="147">
        <v>0</v>
      </c>
      <c r="K30" s="324"/>
      <c r="L30" s="324"/>
      <c r="M30" s="324"/>
    </row>
    <row r="31" spans="1:54" x14ac:dyDescent="0.25">
      <c r="B31" s="143"/>
      <c r="C31" s="145">
        <v>483</v>
      </c>
      <c r="D31" s="145" t="s">
        <v>99</v>
      </c>
      <c r="E31" s="147">
        <v>200</v>
      </c>
      <c r="F31" s="147">
        <v>70.8</v>
      </c>
      <c r="G31" s="147">
        <v>0</v>
      </c>
      <c r="H31" s="147">
        <v>0</v>
      </c>
      <c r="I31" s="147">
        <v>0</v>
      </c>
      <c r="J31" s="147">
        <v>0</v>
      </c>
    </row>
    <row r="32" spans="1:54" ht="15.75" thickBot="1" x14ac:dyDescent="0.3">
      <c r="B32" s="163"/>
      <c r="C32" s="174">
        <v>485</v>
      </c>
      <c r="D32" s="174" t="s">
        <v>1027</v>
      </c>
      <c r="E32" s="158">
        <v>1163</v>
      </c>
      <c r="F32" s="158">
        <v>1132.9000000000001</v>
      </c>
      <c r="G32" s="158">
        <v>99.358000000000004</v>
      </c>
      <c r="H32" s="158">
        <v>0</v>
      </c>
      <c r="I32" s="158">
        <v>0</v>
      </c>
      <c r="J32" s="158">
        <v>0</v>
      </c>
    </row>
    <row r="33" spans="5:10" x14ac:dyDescent="0.25">
      <c r="E33" s="316">
        <f>SUM(E28,E24,E12,E16)</f>
        <v>419857</v>
      </c>
      <c r="F33" s="316">
        <f>SUM(F28,F24,F12,F16)</f>
        <v>401155.38200000004</v>
      </c>
      <c r="G33" s="316">
        <f t="shared" ref="G33:H33" si="7">SUM(G28,G24,G12,G16)</f>
        <v>574738</v>
      </c>
      <c r="H33" s="316">
        <f t="shared" si="7"/>
        <v>554200.674</v>
      </c>
      <c r="I33" s="316">
        <f t="shared" ref="I33:J33" si="8">SUM(I28,I24,I12,I16)</f>
        <v>641038</v>
      </c>
      <c r="J33" s="316">
        <f t="shared" si="8"/>
        <v>612750.27500000014</v>
      </c>
    </row>
    <row r="34" spans="5:10" x14ac:dyDescent="0.25">
      <c r="E34" s="305">
        <f>E33-E5</f>
        <v>0</v>
      </c>
      <c r="F34" s="305">
        <f>F33-F5</f>
        <v>0</v>
      </c>
      <c r="G34" s="305">
        <f>G33-G5</f>
        <v>0</v>
      </c>
      <c r="H34" s="305">
        <f>H33-H5</f>
        <v>0</v>
      </c>
      <c r="I34" s="305">
        <f t="shared" ref="I34:J34" si="9">I33-I5</f>
        <v>0</v>
      </c>
      <c r="J34" s="305">
        <f t="shared" si="9"/>
        <v>0</v>
      </c>
    </row>
  </sheetData>
  <mergeCells count="8">
    <mergeCell ref="B24:C24"/>
    <mergeCell ref="B28:C28"/>
    <mergeCell ref="B3:H3"/>
    <mergeCell ref="B4:D4"/>
    <mergeCell ref="B5:D5"/>
    <mergeCell ref="B11:C11"/>
    <mergeCell ref="B12:C12"/>
    <mergeCell ref="B16:C1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zoomScale="80" zoomScaleNormal="80" workbookViewId="0">
      <selection activeCell="O29" sqref="O29"/>
    </sheetView>
  </sheetViews>
  <sheetFormatPr defaultRowHeight="15" x14ac:dyDescent="0.25"/>
  <cols>
    <col min="1" max="1" width="1.85546875" customWidth="1"/>
    <col min="2" max="3" width="6" customWidth="1"/>
    <col min="4" max="4" width="46.7109375" customWidth="1"/>
    <col min="5" max="6" width="14.5703125" style="341" customWidth="1"/>
    <col min="7" max="10" width="14.5703125" customWidth="1"/>
  </cols>
  <sheetData>
    <row r="1" spans="2:15" x14ac:dyDescent="0.25">
      <c r="O1">
        <v>1000</v>
      </c>
    </row>
    <row r="2" spans="2:15" x14ac:dyDescent="0.25">
      <c r="B2" s="412" t="s">
        <v>332</v>
      </c>
      <c r="C2" s="412"/>
      <c r="D2" s="412"/>
      <c r="E2" s="436" t="s">
        <v>1165</v>
      </c>
      <c r="F2" s="436"/>
      <c r="G2" s="436" t="s">
        <v>1166</v>
      </c>
      <c r="H2" s="436"/>
      <c r="I2" s="436" t="s">
        <v>1167</v>
      </c>
      <c r="J2" s="436"/>
    </row>
    <row r="3" spans="2:15" x14ac:dyDescent="0.25">
      <c r="B3" s="412"/>
      <c r="C3" s="412"/>
      <c r="D3" s="412"/>
      <c r="E3" s="341" t="s">
        <v>173</v>
      </c>
      <c r="F3" s="341" t="s">
        <v>174</v>
      </c>
      <c r="G3" s="341" t="s">
        <v>173</v>
      </c>
      <c r="H3" s="341" t="s">
        <v>174</v>
      </c>
      <c r="I3" s="341" t="s">
        <v>173</v>
      </c>
      <c r="J3" s="341" t="s">
        <v>174</v>
      </c>
    </row>
    <row r="4" spans="2:15" x14ac:dyDescent="0.25">
      <c r="B4" s="412" t="s">
        <v>1168</v>
      </c>
      <c r="C4" s="412"/>
      <c r="D4" s="412"/>
      <c r="E4" s="341">
        <f>E5+E7</f>
        <v>1037882</v>
      </c>
      <c r="F4" s="341">
        <f t="shared" ref="F4:J4" si="0">F5+F7</f>
        <v>908435.56300000008</v>
      </c>
      <c r="G4" s="341">
        <f t="shared" si="0"/>
        <v>1301057</v>
      </c>
      <c r="H4" s="341">
        <f t="shared" si="0"/>
        <v>1045824.441</v>
      </c>
      <c r="I4" s="341">
        <f t="shared" si="0"/>
        <v>1317521</v>
      </c>
      <c r="J4" s="341">
        <f t="shared" si="0"/>
        <v>1237798.5250000001</v>
      </c>
    </row>
    <row r="5" spans="2:15" x14ac:dyDescent="0.25">
      <c r="B5" s="411">
        <v>2</v>
      </c>
      <c r="C5" s="411"/>
      <c r="D5" t="s">
        <v>1114</v>
      </c>
      <c r="E5" s="341">
        <f t="shared" ref="E5:G5" si="1">E6</f>
        <v>54142.19</v>
      </c>
      <c r="F5" s="341">
        <f t="shared" si="1"/>
        <v>29835.707999999999</v>
      </c>
      <c r="G5" s="341">
        <f t="shared" si="1"/>
        <v>55703.930999999997</v>
      </c>
      <c r="H5" s="341">
        <f>H6</f>
        <v>33905.682000000001</v>
      </c>
      <c r="I5" s="341">
        <f t="shared" ref="I5:J5" si="2">I6</f>
        <v>62630.27</v>
      </c>
      <c r="J5" s="341">
        <f t="shared" si="2"/>
        <v>40387.499000000003</v>
      </c>
    </row>
    <row r="6" spans="2:15" x14ac:dyDescent="0.25">
      <c r="C6">
        <v>20</v>
      </c>
      <c r="D6" t="s">
        <v>1114</v>
      </c>
      <c r="E6" s="341">
        <v>54142.19</v>
      </c>
      <c r="F6" s="341">
        <v>29835.707999999999</v>
      </c>
      <c r="G6" s="341">
        <v>55703.930999999997</v>
      </c>
      <c r="H6" s="341">
        <v>33905.682000000001</v>
      </c>
      <c r="I6" s="341">
        <v>62630.27</v>
      </c>
      <c r="J6" s="341">
        <v>40387.499000000003</v>
      </c>
    </row>
    <row r="7" spans="2:15" x14ac:dyDescent="0.25">
      <c r="B7" s="411">
        <v>3</v>
      </c>
      <c r="C7" s="411"/>
      <c r="D7" t="s">
        <v>1115</v>
      </c>
      <c r="E7" s="341">
        <f t="shared" ref="E7:G7" si="3">SUM(E8:E10)</f>
        <v>983739.80999999994</v>
      </c>
      <c r="F7" s="341">
        <f t="shared" si="3"/>
        <v>878599.8550000001</v>
      </c>
      <c r="G7" s="341">
        <f t="shared" si="3"/>
        <v>1245353.0689999999</v>
      </c>
      <c r="H7" s="341">
        <f>SUM(H8:H10)</f>
        <v>1011918.759</v>
      </c>
      <c r="I7" s="341">
        <f t="shared" ref="I7:J7" si="4">SUM(I8:I10)</f>
        <v>1254890.73</v>
      </c>
      <c r="J7" s="341">
        <f t="shared" si="4"/>
        <v>1197411.0260000001</v>
      </c>
    </row>
    <row r="8" spans="2:15" x14ac:dyDescent="0.25">
      <c r="C8">
        <v>30</v>
      </c>
      <c r="D8" t="s">
        <v>1115</v>
      </c>
      <c r="E8" s="341">
        <v>861696.09499999997</v>
      </c>
      <c r="F8" s="341">
        <v>822468.38600000006</v>
      </c>
      <c r="G8" s="341">
        <v>1099056.983</v>
      </c>
      <c r="H8" s="341">
        <v>980476.76800000004</v>
      </c>
      <c r="I8" s="341">
        <v>1227811</v>
      </c>
      <c r="J8" s="341">
        <v>1188249.334</v>
      </c>
    </row>
    <row r="9" spans="2:15" x14ac:dyDescent="0.25">
      <c r="C9" t="s">
        <v>325</v>
      </c>
      <c r="D9" t="s">
        <v>333</v>
      </c>
      <c r="E9" s="341">
        <v>22790</v>
      </c>
      <c r="F9" s="341">
        <v>18087.057000000001</v>
      </c>
      <c r="G9" s="341">
        <v>26173</v>
      </c>
      <c r="H9" s="341">
        <v>23634.877</v>
      </c>
      <c r="I9" s="341">
        <v>14355.73</v>
      </c>
      <c r="J9" s="341">
        <v>5486.83</v>
      </c>
    </row>
    <row r="10" spans="2:15" x14ac:dyDescent="0.25">
      <c r="C10" t="s">
        <v>334</v>
      </c>
      <c r="D10" t="s">
        <v>335</v>
      </c>
      <c r="E10" s="341">
        <v>99253.714999999997</v>
      </c>
      <c r="F10" s="341">
        <v>38044.411999999997</v>
      </c>
      <c r="G10" s="341">
        <v>120123.086</v>
      </c>
      <c r="H10" s="341">
        <v>7807.1139999999996</v>
      </c>
      <c r="I10" s="341">
        <v>12724</v>
      </c>
      <c r="J10" s="341">
        <v>3674.8620000000001</v>
      </c>
    </row>
    <row r="11" spans="2:15" x14ac:dyDescent="0.25">
      <c r="B11" s="411" t="s">
        <v>666</v>
      </c>
      <c r="C11" s="411"/>
      <c r="G11" s="341"/>
      <c r="H11" s="341"/>
    </row>
    <row r="12" spans="2:15" x14ac:dyDescent="0.25">
      <c r="B12">
        <v>40</v>
      </c>
      <c r="D12" t="s">
        <v>498</v>
      </c>
      <c r="E12" s="341">
        <f t="shared" ref="E12:G12" si="5">SUM(E13:E15)</f>
        <v>606671</v>
      </c>
      <c r="F12" s="341">
        <f t="shared" si="5"/>
        <v>594453.35000000009</v>
      </c>
      <c r="G12" s="341">
        <f t="shared" si="5"/>
        <v>635420</v>
      </c>
      <c r="H12" s="341">
        <f>SUM(H13:H15)</f>
        <v>624832.48</v>
      </c>
      <c r="I12" s="341">
        <f t="shared" ref="I12:J12" si="6">SUM(I13:I15)</f>
        <v>703402</v>
      </c>
      <c r="J12" s="341">
        <f t="shared" si="6"/>
        <v>686933.79799999995</v>
      </c>
    </row>
    <row r="13" spans="2:15" x14ac:dyDescent="0.25">
      <c r="C13">
        <v>401</v>
      </c>
      <c r="D13" t="s">
        <v>1107</v>
      </c>
      <c r="E13" s="341">
        <v>405967</v>
      </c>
      <c r="F13" s="341">
        <v>398140.01400000002</v>
      </c>
      <c r="G13" s="341">
        <v>425588</v>
      </c>
      <c r="H13" s="341">
        <v>418713.21600000001</v>
      </c>
      <c r="I13" s="341">
        <v>471923</v>
      </c>
      <c r="J13" s="341">
        <v>460596.674</v>
      </c>
    </row>
    <row r="14" spans="2:15" x14ac:dyDescent="0.25">
      <c r="C14">
        <v>402</v>
      </c>
      <c r="D14" t="s">
        <v>87</v>
      </c>
      <c r="E14" s="341">
        <v>190774</v>
      </c>
      <c r="F14" s="341">
        <v>187223.33600000001</v>
      </c>
      <c r="G14" s="341">
        <v>200252</v>
      </c>
      <c r="H14" s="341">
        <v>197029.264</v>
      </c>
      <c r="I14" s="341">
        <v>221839</v>
      </c>
      <c r="J14" s="341">
        <v>217027.12400000001</v>
      </c>
    </row>
    <row r="15" spans="2:15" x14ac:dyDescent="0.25">
      <c r="C15">
        <v>404</v>
      </c>
      <c r="D15" t="s">
        <v>88</v>
      </c>
      <c r="E15" s="341">
        <v>9930</v>
      </c>
      <c r="F15" s="341">
        <v>9090</v>
      </c>
      <c r="G15" s="341">
        <v>9580</v>
      </c>
      <c r="H15" s="341">
        <v>9090</v>
      </c>
      <c r="I15" s="341">
        <v>9640</v>
      </c>
      <c r="J15" s="341">
        <v>9310</v>
      </c>
    </row>
    <row r="16" spans="2:15" x14ac:dyDescent="0.25">
      <c r="B16">
        <v>42</v>
      </c>
      <c r="D16" t="s">
        <v>497</v>
      </c>
      <c r="E16" s="341">
        <f t="shared" ref="E16:G16" si="7">SUM(E17:E22)</f>
        <v>212445.67100000003</v>
      </c>
      <c r="F16" s="341">
        <f t="shared" si="7"/>
        <v>194707.20399999997</v>
      </c>
      <c r="G16" s="341">
        <f t="shared" si="7"/>
        <v>390389.38800000004</v>
      </c>
      <c r="H16" s="341">
        <f>SUM(H17:H22)</f>
        <v>322890.48200000002</v>
      </c>
      <c r="I16" s="341">
        <f t="shared" ref="I16:J16" si="8">SUM(I17:I22)</f>
        <v>415943.98700000008</v>
      </c>
      <c r="J16" s="341">
        <f t="shared" si="8"/>
        <v>387242.12</v>
      </c>
    </row>
    <row r="17" spans="2:10" x14ac:dyDescent="0.25">
      <c r="C17">
        <v>420</v>
      </c>
      <c r="D17" t="s">
        <v>1108</v>
      </c>
      <c r="E17" s="341">
        <v>650</v>
      </c>
      <c r="F17" s="341">
        <v>351.31099999999998</v>
      </c>
      <c r="G17" s="341">
        <v>1020.869</v>
      </c>
      <c r="H17" s="341">
        <v>634.67600000000004</v>
      </c>
      <c r="I17" s="341">
        <v>920.154</v>
      </c>
      <c r="J17" s="341">
        <v>254.9</v>
      </c>
    </row>
    <row r="18" spans="2:10" x14ac:dyDescent="0.25">
      <c r="C18">
        <v>421</v>
      </c>
      <c r="D18" t="s">
        <v>1109</v>
      </c>
      <c r="E18" s="341">
        <v>77505.747000000003</v>
      </c>
      <c r="F18" s="341">
        <v>76034.198000000004</v>
      </c>
      <c r="G18" s="341">
        <v>192012.307</v>
      </c>
      <c r="H18" s="341">
        <v>189026.24600000001</v>
      </c>
      <c r="I18" s="341">
        <v>168287.90900000001</v>
      </c>
      <c r="J18" s="341">
        <v>164211.55100000001</v>
      </c>
    </row>
    <row r="19" spans="2:10" x14ac:dyDescent="0.25">
      <c r="C19">
        <v>423</v>
      </c>
      <c r="D19" t="s">
        <v>673</v>
      </c>
      <c r="E19" s="341">
        <v>78916.326000000001</v>
      </c>
      <c r="F19" s="341">
        <v>76600.433999999994</v>
      </c>
      <c r="G19" s="341">
        <v>89409.441999999995</v>
      </c>
      <c r="H19" s="341">
        <v>80294.978000000003</v>
      </c>
      <c r="I19" s="341">
        <v>165719.25399999999</v>
      </c>
      <c r="J19" s="341">
        <v>162801.682</v>
      </c>
    </row>
    <row r="20" spans="2:10" x14ac:dyDescent="0.25">
      <c r="C20">
        <v>424</v>
      </c>
      <c r="D20" t="s">
        <v>1110</v>
      </c>
      <c r="E20" s="341">
        <v>19434.832999999999</v>
      </c>
      <c r="F20" s="341">
        <v>14052.025</v>
      </c>
      <c r="G20" s="341">
        <v>18803.482</v>
      </c>
      <c r="H20" s="341">
        <v>12139.894</v>
      </c>
      <c r="I20" s="341">
        <v>25698.731</v>
      </c>
      <c r="J20" s="341">
        <v>11878.146000000001</v>
      </c>
    </row>
    <row r="21" spans="2:10" x14ac:dyDescent="0.25">
      <c r="C21">
        <v>425</v>
      </c>
      <c r="D21" t="s">
        <v>675</v>
      </c>
      <c r="E21" s="341">
        <v>24841.591</v>
      </c>
      <c r="F21" s="341">
        <v>18425.294999999998</v>
      </c>
      <c r="G21" s="341">
        <v>21165.942999999999</v>
      </c>
      <c r="H21" s="341">
        <v>15545.413</v>
      </c>
      <c r="I21" s="341">
        <v>31639.433000000001</v>
      </c>
      <c r="J21" s="341">
        <v>28098.149000000001</v>
      </c>
    </row>
    <row r="22" spans="2:10" x14ac:dyDescent="0.25">
      <c r="C22">
        <v>426</v>
      </c>
      <c r="D22" t="s">
        <v>676</v>
      </c>
      <c r="E22" s="341">
        <v>11097.174000000001</v>
      </c>
      <c r="F22" s="341">
        <v>9243.9410000000007</v>
      </c>
      <c r="G22" s="341">
        <v>67977.345000000001</v>
      </c>
      <c r="H22" s="341">
        <v>25249.275000000001</v>
      </c>
      <c r="I22" s="341">
        <v>23678.506000000001</v>
      </c>
      <c r="J22" s="341">
        <v>19997.691999999999</v>
      </c>
    </row>
    <row r="23" spans="2:10" x14ac:dyDescent="0.25">
      <c r="B23">
        <v>43</v>
      </c>
      <c r="D23" t="s">
        <v>1116</v>
      </c>
      <c r="E23" s="341">
        <f t="shared" ref="E23:G23" si="9">SUM(E24:E25)</f>
        <v>48000</v>
      </c>
      <c r="F23" s="341">
        <f t="shared" si="9"/>
        <v>22779.063999999998</v>
      </c>
      <c r="G23" s="341">
        <f t="shared" si="9"/>
        <v>50119.025000000001</v>
      </c>
      <c r="H23" s="341">
        <f>SUM(H24:H25)</f>
        <v>0</v>
      </c>
      <c r="I23" s="341">
        <f t="shared" ref="I23:J23" si="10">SUM(I24:I25)</f>
        <v>100404.298</v>
      </c>
      <c r="J23" s="341">
        <f t="shared" si="10"/>
        <v>90284.176000000007</v>
      </c>
    </row>
    <row r="24" spans="2:10" x14ac:dyDescent="0.25">
      <c r="C24">
        <v>431</v>
      </c>
      <c r="D24" t="s">
        <v>815</v>
      </c>
      <c r="E24" s="341">
        <v>0</v>
      </c>
      <c r="F24" s="341">
        <v>0</v>
      </c>
      <c r="G24" s="341">
        <v>119.02500000000001</v>
      </c>
      <c r="H24" s="341">
        <v>0</v>
      </c>
      <c r="I24" s="341">
        <v>2404.2979999999998</v>
      </c>
      <c r="J24" s="341">
        <v>0</v>
      </c>
    </row>
    <row r="25" spans="2:10" x14ac:dyDescent="0.25">
      <c r="C25">
        <v>433</v>
      </c>
      <c r="D25" t="s">
        <v>1117</v>
      </c>
      <c r="E25" s="341">
        <v>48000</v>
      </c>
      <c r="F25" s="341">
        <v>22779.063999999998</v>
      </c>
      <c r="G25" s="341">
        <v>50000</v>
      </c>
      <c r="H25" s="341">
        <v>0</v>
      </c>
      <c r="I25" s="341">
        <v>98000</v>
      </c>
      <c r="J25" s="341">
        <v>90284.176000000007</v>
      </c>
    </row>
    <row r="26" spans="2:10" x14ac:dyDescent="0.25">
      <c r="B26">
        <v>46</v>
      </c>
      <c r="D26" t="s">
        <v>496</v>
      </c>
      <c r="E26" s="341">
        <f t="shared" ref="E26:G26" si="11">SUM(E27:E28)</f>
        <v>50398.423999999999</v>
      </c>
      <c r="F26" s="341">
        <f t="shared" si="11"/>
        <v>41445.523999999998</v>
      </c>
      <c r="G26" s="341">
        <f t="shared" si="11"/>
        <v>82789.986000000004</v>
      </c>
      <c r="H26" s="341">
        <f>SUM(H27:H28)</f>
        <v>67960.396999999997</v>
      </c>
      <c r="I26" s="341">
        <f t="shared" ref="I26:J26" si="12">SUM(I27:I28)</f>
        <v>65608.051999999996</v>
      </c>
      <c r="J26" s="341">
        <f t="shared" si="12"/>
        <v>61182.911</v>
      </c>
    </row>
    <row r="27" spans="2:10" x14ac:dyDescent="0.25">
      <c r="C27">
        <v>464</v>
      </c>
      <c r="D27" t="s">
        <v>678</v>
      </c>
      <c r="E27" s="341">
        <v>16578.905999999999</v>
      </c>
      <c r="F27" s="341">
        <v>7706.5559999999996</v>
      </c>
      <c r="G27" s="341">
        <v>30216.847000000002</v>
      </c>
      <c r="H27" s="341">
        <v>15387.258</v>
      </c>
      <c r="I27" s="341">
        <v>14893.311</v>
      </c>
      <c r="J27" s="341">
        <v>11057.008</v>
      </c>
    </row>
    <row r="28" spans="2:10" x14ac:dyDescent="0.25">
      <c r="C28">
        <v>465</v>
      </c>
      <c r="D28" t="s">
        <v>89</v>
      </c>
      <c r="E28" s="341">
        <v>33819.517999999996</v>
      </c>
      <c r="F28" s="341">
        <v>33738.968000000001</v>
      </c>
      <c r="G28" s="341">
        <v>52573.139000000003</v>
      </c>
      <c r="H28" s="341">
        <v>52573.139000000003</v>
      </c>
      <c r="I28" s="341">
        <v>50714.741000000002</v>
      </c>
      <c r="J28" s="341">
        <v>50125.902999999998</v>
      </c>
    </row>
    <row r="29" spans="2:10" x14ac:dyDescent="0.25">
      <c r="B29">
        <v>47</v>
      </c>
      <c r="D29" t="s">
        <v>90</v>
      </c>
      <c r="E29" s="341">
        <f t="shared" ref="E29:G29" si="13">E30</f>
        <v>5500</v>
      </c>
      <c r="F29" s="341">
        <f t="shared" si="13"/>
        <v>4710.7359999999999</v>
      </c>
      <c r="G29" s="341">
        <f t="shared" si="13"/>
        <v>7300</v>
      </c>
      <c r="H29" s="341">
        <f>H30</f>
        <v>6276.92</v>
      </c>
      <c r="I29" s="341">
        <f t="shared" ref="I29:J29" si="14">I30</f>
        <v>9747.6630000000005</v>
      </c>
      <c r="J29" s="341">
        <f t="shared" si="14"/>
        <v>6403.3040000000001</v>
      </c>
    </row>
    <row r="30" spans="2:10" x14ac:dyDescent="0.25">
      <c r="C30">
        <v>471</v>
      </c>
      <c r="D30" t="s">
        <v>91</v>
      </c>
      <c r="E30" s="341">
        <v>5500</v>
      </c>
      <c r="F30" s="341">
        <v>4710.7359999999999</v>
      </c>
      <c r="G30" s="341">
        <v>7300</v>
      </c>
      <c r="H30" s="341">
        <v>6276.92</v>
      </c>
      <c r="I30" s="341">
        <v>9747.6630000000005</v>
      </c>
      <c r="J30" s="341">
        <v>6403.3040000000001</v>
      </c>
    </row>
    <row r="31" spans="2:10" x14ac:dyDescent="0.25">
      <c r="B31">
        <v>48</v>
      </c>
      <c r="D31" t="s">
        <v>95</v>
      </c>
      <c r="E31" s="341">
        <f t="shared" ref="E31:G31" si="15">SUM(E32:E35)</f>
        <v>114866.905</v>
      </c>
      <c r="F31" s="341">
        <f t="shared" si="15"/>
        <v>50339.684999999998</v>
      </c>
      <c r="G31" s="341">
        <f t="shared" si="15"/>
        <v>135038.60100000002</v>
      </c>
      <c r="H31" s="341">
        <f>SUM(H32:H35)</f>
        <v>23864.162</v>
      </c>
      <c r="I31" s="341">
        <f t="shared" ref="I31:J31" si="16">SUM(I32:I35)</f>
        <v>22415</v>
      </c>
      <c r="J31" s="341">
        <f t="shared" si="16"/>
        <v>5752.2160000000003</v>
      </c>
    </row>
    <row r="32" spans="2:10" x14ac:dyDescent="0.25">
      <c r="C32">
        <v>480</v>
      </c>
      <c r="D32" t="s">
        <v>96</v>
      </c>
      <c r="E32" s="341">
        <v>6674.19</v>
      </c>
      <c r="F32" s="341">
        <v>6243.9639999999999</v>
      </c>
      <c r="G32" s="341">
        <v>4871.3310000000001</v>
      </c>
      <c r="H32" s="341">
        <v>4191.6980000000003</v>
      </c>
      <c r="I32" s="341">
        <v>3690.1480000000001</v>
      </c>
      <c r="J32" s="341">
        <v>2392.777</v>
      </c>
    </row>
    <row r="33" spans="3:10" x14ac:dyDescent="0.25">
      <c r="C33">
        <v>481</v>
      </c>
      <c r="D33" t="s">
        <v>97</v>
      </c>
      <c r="E33" s="341">
        <v>102642.715</v>
      </c>
      <c r="F33" s="341">
        <v>41150.913</v>
      </c>
      <c r="G33" s="341">
        <v>124723.55100000001</v>
      </c>
      <c r="H33" s="341">
        <v>15402.861999999999</v>
      </c>
      <c r="I33" s="341">
        <v>18224.55</v>
      </c>
      <c r="J33" s="341">
        <v>3359.4389999999999</v>
      </c>
    </row>
    <row r="34" spans="3:10" x14ac:dyDescent="0.25">
      <c r="C34">
        <v>482</v>
      </c>
      <c r="D34" t="s">
        <v>98</v>
      </c>
      <c r="E34" s="341">
        <v>3550</v>
      </c>
      <c r="F34" s="341">
        <v>2944.808</v>
      </c>
      <c r="G34" s="341">
        <v>2433</v>
      </c>
      <c r="H34" s="341">
        <v>1504.13</v>
      </c>
      <c r="I34" s="341">
        <v>500.30200000000002</v>
      </c>
      <c r="J34" s="341">
        <v>0</v>
      </c>
    </row>
    <row r="35" spans="3:10" x14ac:dyDescent="0.25">
      <c r="C35">
        <v>483</v>
      </c>
      <c r="D35" t="s">
        <v>99</v>
      </c>
      <c r="E35" s="341">
        <v>2000</v>
      </c>
      <c r="F35" s="341">
        <v>0</v>
      </c>
      <c r="G35" s="341">
        <v>3010.7190000000001</v>
      </c>
      <c r="H35" s="341">
        <v>2765.4720000000002</v>
      </c>
      <c r="I35" s="341">
        <v>0</v>
      </c>
      <c r="J35" s="341">
        <v>0</v>
      </c>
    </row>
    <row r="36" spans="3:10" x14ac:dyDescent="0.25">
      <c r="E36" s="341">
        <f>E31+E26+E23+E16+E12+E29</f>
        <v>1037882</v>
      </c>
      <c r="F36" s="341">
        <f t="shared" ref="F36:J36" si="17">F31+F26+F23+F16+F12+F29</f>
        <v>908435.56300000008</v>
      </c>
      <c r="G36" s="341">
        <f t="shared" si="17"/>
        <v>1301057</v>
      </c>
      <c r="H36" s="341">
        <f t="shared" si="17"/>
        <v>1045824.441</v>
      </c>
      <c r="I36" s="341">
        <f t="shared" si="17"/>
        <v>1317521</v>
      </c>
      <c r="J36" s="341">
        <f t="shared" si="17"/>
        <v>1237798.5249999999</v>
      </c>
    </row>
    <row r="37" spans="3:10" x14ac:dyDescent="0.25">
      <c r="E37" s="341">
        <f>E36-E4</f>
        <v>0</v>
      </c>
      <c r="F37" s="341">
        <f t="shared" ref="F37:J37" si="18">F36-F4</f>
        <v>0</v>
      </c>
      <c r="G37" s="341">
        <f t="shared" si="18"/>
        <v>0</v>
      </c>
      <c r="H37" s="341">
        <f t="shared" si="18"/>
        <v>0</v>
      </c>
      <c r="I37" s="341">
        <f t="shared" si="18"/>
        <v>0</v>
      </c>
      <c r="J37" s="341">
        <f t="shared" si="18"/>
        <v>0</v>
      </c>
    </row>
  </sheetData>
  <mergeCells count="8">
    <mergeCell ref="I2:J2"/>
    <mergeCell ref="B7:C7"/>
    <mergeCell ref="B5:C5"/>
    <mergeCell ref="B11:C11"/>
    <mergeCell ref="B2:D3"/>
    <mergeCell ref="B4:D4"/>
    <mergeCell ref="E2:F2"/>
    <mergeCell ref="G2:H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opLeftCell="C4" zoomScale="90" zoomScaleNormal="90" workbookViewId="0">
      <selection activeCell="F34" sqref="F34"/>
    </sheetView>
  </sheetViews>
  <sheetFormatPr defaultColWidth="8.85546875" defaultRowHeight="15" x14ac:dyDescent="0.25"/>
  <cols>
    <col min="1" max="1" width="1.85546875" style="57" customWidth="1"/>
    <col min="2" max="2" width="5.28515625" style="57" customWidth="1"/>
    <col min="3" max="3" width="4.140625" style="57" customWidth="1"/>
    <col min="4" max="4" width="38.140625" style="57" customWidth="1"/>
    <col min="5" max="10" width="13.85546875" style="57" customWidth="1"/>
    <col min="11" max="16384" width="8.85546875" style="57"/>
  </cols>
  <sheetData>
    <row r="1" spans="2:15" ht="15.75" thickBot="1" x14ac:dyDescent="0.3">
      <c r="O1" s="57">
        <v>1000</v>
      </c>
    </row>
    <row r="2" spans="2:15" ht="15.75" thickBot="1" x14ac:dyDescent="0.3">
      <c r="B2" s="405" t="s">
        <v>660</v>
      </c>
      <c r="C2" s="406"/>
      <c r="D2" s="406"/>
      <c r="E2" s="406"/>
      <c r="F2" s="406"/>
      <c r="G2" s="406"/>
      <c r="H2" s="406"/>
    </row>
    <row r="3" spans="2:15" ht="23.25" thickBot="1" x14ac:dyDescent="0.3">
      <c r="B3" s="441" t="s">
        <v>608</v>
      </c>
      <c r="C3" s="442"/>
      <c r="D3" s="443"/>
      <c r="E3" s="239" t="s">
        <v>171</v>
      </c>
      <c r="F3" s="239" t="s">
        <v>662</v>
      </c>
      <c r="G3" s="239" t="s">
        <v>172</v>
      </c>
      <c r="H3" s="239" t="s">
        <v>663</v>
      </c>
      <c r="I3" s="239"/>
      <c r="J3" s="239"/>
    </row>
    <row r="4" spans="2:15" x14ac:dyDescent="0.25">
      <c r="B4" s="431" t="s">
        <v>780</v>
      </c>
      <c r="C4" s="444"/>
      <c r="D4" s="444"/>
      <c r="E4" s="227">
        <f t="shared" ref="E4:I4" si="0">E5+E7+E9+E11+E15+E17</f>
        <v>1288227</v>
      </c>
      <c r="F4" s="227">
        <f t="shared" si="0"/>
        <v>1258891.8629999999</v>
      </c>
      <c r="G4" s="227">
        <f t="shared" si="0"/>
        <v>1505633</v>
      </c>
      <c r="H4" s="227">
        <f t="shared" si="0"/>
        <v>1454644.8320000002</v>
      </c>
      <c r="I4" s="227">
        <f t="shared" si="0"/>
        <v>1758605.6</v>
      </c>
      <c r="J4" s="227">
        <f>J5+J7+J9+J11+J15+J17</f>
        <v>1689389.4350000001</v>
      </c>
    </row>
    <row r="5" spans="2:15" x14ac:dyDescent="0.25">
      <c r="B5" s="439">
        <v>1</v>
      </c>
      <c r="C5" s="440"/>
      <c r="D5" s="167" t="s">
        <v>684</v>
      </c>
      <c r="E5" s="167">
        <f t="shared" ref="E5:I5" si="1">E6</f>
        <v>324369.82699999999</v>
      </c>
      <c r="F5" s="167">
        <f t="shared" si="1"/>
        <v>313187.91399999999</v>
      </c>
      <c r="G5" s="167">
        <f t="shared" si="1"/>
        <v>349355.08600000001</v>
      </c>
      <c r="H5" s="167">
        <f t="shared" si="1"/>
        <v>332450.44099999999</v>
      </c>
      <c r="I5" s="167">
        <f t="shared" si="1"/>
        <v>377047.125</v>
      </c>
      <c r="J5" s="167">
        <f>J6</f>
        <v>362140.08899999998</v>
      </c>
    </row>
    <row r="6" spans="2:15" x14ac:dyDescent="0.25">
      <c r="B6" s="240"/>
      <c r="C6" s="147">
        <v>10</v>
      </c>
      <c r="D6" s="147" t="s">
        <v>684</v>
      </c>
      <c r="E6" s="147">
        <v>324369.82699999999</v>
      </c>
      <c r="F6" s="147">
        <v>313187.91399999999</v>
      </c>
      <c r="G6" s="147">
        <v>349355.08600000001</v>
      </c>
      <c r="H6" s="147">
        <v>332450.44099999999</v>
      </c>
      <c r="I6" s="147">
        <v>377047.125</v>
      </c>
      <c r="J6" s="147">
        <v>362140.08899999998</v>
      </c>
    </row>
    <row r="7" spans="2:15" x14ac:dyDescent="0.25">
      <c r="B7" s="439">
        <v>2</v>
      </c>
      <c r="C7" s="440"/>
      <c r="D7" s="167" t="s">
        <v>820</v>
      </c>
      <c r="E7" s="167">
        <f t="shared" ref="E7:I7" si="2">SUM(E8)</f>
        <v>941497.17299999995</v>
      </c>
      <c r="F7" s="167">
        <f t="shared" si="2"/>
        <v>926659.103</v>
      </c>
      <c r="G7" s="167">
        <f t="shared" si="2"/>
        <v>1057986.4140000001</v>
      </c>
      <c r="H7" s="167">
        <f t="shared" si="2"/>
        <v>1040554.751</v>
      </c>
      <c r="I7" s="167">
        <f t="shared" si="2"/>
        <v>1034359.325</v>
      </c>
      <c r="J7" s="167">
        <f>SUM(J8)</f>
        <v>1013780.316</v>
      </c>
    </row>
    <row r="8" spans="2:15" x14ac:dyDescent="0.25">
      <c r="B8" s="240"/>
      <c r="C8" s="147">
        <v>20</v>
      </c>
      <c r="D8" s="147" t="s">
        <v>825</v>
      </c>
      <c r="E8" s="147">
        <v>941497.17299999995</v>
      </c>
      <c r="F8" s="147">
        <v>926659.103</v>
      </c>
      <c r="G8" s="147">
        <v>1057986.4140000001</v>
      </c>
      <c r="H8" s="147">
        <v>1040554.751</v>
      </c>
      <c r="I8" s="147">
        <v>1034359.325</v>
      </c>
      <c r="J8" s="147">
        <v>1013780.316</v>
      </c>
    </row>
    <row r="9" spans="2:15" x14ac:dyDescent="0.25">
      <c r="B9" s="439">
        <v>3</v>
      </c>
      <c r="C9" s="440"/>
      <c r="D9" s="167" t="s">
        <v>821</v>
      </c>
      <c r="E9" s="167">
        <f t="shared" ref="E9:I9" si="3">E10</f>
        <v>1640</v>
      </c>
      <c r="F9" s="167">
        <f t="shared" si="3"/>
        <v>1582.5409999999999</v>
      </c>
      <c r="G9" s="167">
        <f t="shared" si="3"/>
        <v>2200</v>
      </c>
      <c r="H9" s="167">
        <f t="shared" si="3"/>
        <v>2199.8879999999999</v>
      </c>
      <c r="I9" s="167">
        <f t="shared" si="3"/>
        <v>2200</v>
      </c>
      <c r="J9" s="167">
        <f>J10</f>
        <v>1930.2550000000001</v>
      </c>
    </row>
    <row r="10" spans="2:15" x14ac:dyDescent="0.25">
      <c r="B10" s="240"/>
      <c r="C10" s="147">
        <v>30</v>
      </c>
      <c r="D10" s="147" t="s">
        <v>821</v>
      </c>
      <c r="E10" s="147">
        <v>1640</v>
      </c>
      <c r="F10" s="147">
        <v>1582.5409999999999</v>
      </c>
      <c r="G10" s="147">
        <v>2200</v>
      </c>
      <c r="H10" s="147">
        <v>2199.8879999999999</v>
      </c>
      <c r="I10" s="147">
        <v>2200</v>
      </c>
      <c r="J10" s="147">
        <v>1930.2550000000001</v>
      </c>
    </row>
    <row r="11" spans="2:15" x14ac:dyDescent="0.25">
      <c r="B11" s="439">
        <v>4</v>
      </c>
      <c r="C11" s="440"/>
      <c r="D11" s="167" t="s">
        <v>822</v>
      </c>
      <c r="E11" s="167">
        <f t="shared" ref="E11:I11" si="4">SUM(E12:E14)</f>
        <v>12668</v>
      </c>
      <c r="F11" s="167">
        <f t="shared" si="4"/>
        <v>10858.668</v>
      </c>
      <c r="G11" s="167">
        <f t="shared" si="4"/>
        <v>91081.5</v>
      </c>
      <c r="H11" s="167">
        <f t="shared" si="4"/>
        <v>77142.03300000001</v>
      </c>
      <c r="I11" s="167">
        <f t="shared" si="4"/>
        <v>337759.15</v>
      </c>
      <c r="J11" s="167">
        <f>SUM(J12:J14)</f>
        <v>306498.77500000002</v>
      </c>
    </row>
    <row r="12" spans="2:15" x14ac:dyDescent="0.25">
      <c r="B12" s="241"/>
      <c r="C12" s="147">
        <v>41</v>
      </c>
      <c r="D12" s="147" t="s">
        <v>826</v>
      </c>
      <c r="E12" s="147">
        <v>12068</v>
      </c>
      <c r="F12" s="147">
        <v>10772.815000000001</v>
      </c>
      <c r="G12" s="147">
        <v>8552</v>
      </c>
      <c r="H12" s="147">
        <v>8138.683</v>
      </c>
      <c r="I12" s="147">
        <v>8914.15</v>
      </c>
      <c r="J12" s="147">
        <v>8605.7860000000001</v>
      </c>
    </row>
    <row r="13" spans="2:15" x14ac:dyDescent="0.25">
      <c r="B13" s="241"/>
      <c r="C13" s="147">
        <v>43</v>
      </c>
      <c r="D13" s="147" t="s">
        <v>1158</v>
      </c>
      <c r="E13" s="147">
        <v>0</v>
      </c>
      <c r="F13" s="147">
        <v>0</v>
      </c>
      <c r="G13" s="147">
        <v>0</v>
      </c>
      <c r="H13" s="147">
        <v>0</v>
      </c>
      <c r="I13" s="147">
        <v>500</v>
      </c>
      <c r="J13" s="147">
        <v>0</v>
      </c>
    </row>
    <row r="14" spans="2:15" x14ac:dyDescent="0.25">
      <c r="B14" s="240"/>
      <c r="C14" s="147">
        <v>44</v>
      </c>
      <c r="D14" s="147" t="s">
        <v>827</v>
      </c>
      <c r="E14" s="147">
        <v>600</v>
      </c>
      <c r="F14" s="147">
        <v>85.852999999999994</v>
      </c>
      <c r="G14" s="147">
        <v>82529.5</v>
      </c>
      <c r="H14" s="147">
        <v>69003.350000000006</v>
      </c>
      <c r="I14" s="147">
        <v>328345</v>
      </c>
      <c r="J14" s="147">
        <v>297892.989</v>
      </c>
    </row>
    <row r="15" spans="2:15" x14ac:dyDescent="0.25">
      <c r="B15" s="439" t="s">
        <v>248</v>
      </c>
      <c r="C15" s="440"/>
      <c r="D15" s="167" t="s">
        <v>249</v>
      </c>
      <c r="E15" s="167">
        <f t="shared" ref="E15:I15" si="5">E16</f>
        <v>7802</v>
      </c>
      <c r="F15" s="167">
        <f t="shared" si="5"/>
        <v>6496.1289999999999</v>
      </c>
      <c r="G15" s="167">
        <f t="shared" si="5"/>
        <v>5010</v>
      </c>
      <c r="H15" s="167">
        <f t="shared" si="5"/>
        <v>2297.7190000000001</v>
      </c>
      <c r="I15" s="167">
        <f t="shared" si="5"/>
        <v>7240</v>
      </c>
      <c r="J15" s="167">
        <f>J16</f>
        <v>5040</v>
      </c>
    </row>
    <row r="16" spans="2:15" ht="15.6" customHeight="1" x14ac:dyDescent="0.25">
      <c r="B16" s="240"/>
      <c r="C16" s="147" t="s">
        <v>250</v>
      </c>
      <c r="D16" s="147" t="s">
        <v>1159</v>
      </c>
      <c r="E16" s="147">
        <v>7802</v>
      </c>
      <c r="F16" s="147">
        <v>6496.1289999999999</v>
      </c>
      <c r="G16" s="147">
        <v>5010</v>
      </c>
      <c r="H16" s="147">
        <v>2297.7190000000001</v>
      </c>
      <c r="I16" s="147">
        <v>7240</v>
      </c>
      <c r="J16" s="147">
        <v>5040</v>
      </c>
    </row>
    <row r="17" spans="2:10" x14ac:dyDescent="0.25">
      <c r="B17" s="439" t="s">
        <v>267</v>
      </c>
      <c r="C17" s="440"/>
      <c r="D17" s="167" t="s">
        <v>823</v>
      </c>
      <c r="E17" s="167">
        <f t="shared" ref="E17:I17" si="6">E18</f>
        <v>250</v>
      </c>
      <c r="F17" s="167">
        <f t="shared" si="6"/>
        <v>107.508</v>
      </c>
      <c r="G17" s="167">
        <f t="shared" si="6"/>
        <v>0</v>
      </c>
      <c r="H17" s="167">
        <f t="shared" si="6"/>
        <v>0</v>
      </c>
      <c r="I17" s="167">
        <f t="shared" si="6"/>
        <v>0</v>
      </c>
      <c r="J17" s="167">
        <f>J18</f>
        <v>0</v>
      </c>
    </row>
    <row r="18" spans="2:10" ht="15.6" customHeight="1" x14ac:dyDescent="0.25">
      <c r="B18" s="240"/>
      <c r="C18" s="147" t="s">
        <v>269</v>
      </c>
      <c r="D18" s="147" t="s">
        <v>824</v>
      </c>
      <c r="E18" s="147">
        <v>250</v>
      </c>
      <c r="F18" s="147">
        <v>107.508</v>
      </c>
      <c r="G18" s="147">
        <v>0</v>
      </c>
      <c r="H18" s="147">
        <v>0</v>
      </c>
      <c r="I18" s="147">
        <v>0</v>
      </c>
      <c r="J18" s="147">
        <v>0</v>
      </c>
    </row>
    <row r="19" spans="2:10" ht="13.9" customHeight="1" x14ac:dyDescent="0.25">
      <c r="B19" s="424" t="s">
        <v>666</v>
      </c>
      <c r="C19" s="425"/>
      <c r="D19" s="162"/>
      <c r="E19" s="162"/>
      <c r="F19" s="220"/>
      <c r="G19" s="220"/>
      <c r="H19" s="220"/>
      <c r="I19" s="220"/>
      <c r="J19" s="220"/>
    </row>
    <row r="20" spans="2:10" x14ac:dyDescent="0.25">
      <c r="B20" s="242">
        <v>40</v>
      </c>
      <c r="C20" s="243"/>
      <c r="D20" s="201" t="s">
        <v>828</v>
      </c>
      <c r="E20" s="235">
        <f t="shared" ref="E20:I20" si="7">SUM(E21:E23)</f>
        <v>544971.821</v>
      </c>
      <c r="F20" s="235">
        <f t="shared" si="7"/>
        <v>540056.73900000006</v>
      </c>
      <c r="G20" s="235">
        <f t="shared" si="7"/>
        <v>589237</v>
      </c>
      <c r="H20" s="235">
        <f t="shared" si="7"/>
        <v>577109.34400000004</v>
      </c>
      <c r="I20" s="235">
        <f t="shared" si="7"/>
        <v>601354.00099999993</v>
      </c>
      <c r="J20" s="235">
        <f>SUM(J21:J23)</f>
        <v>596425.24699999997</v>
      </c>
    </row>
    <row r="21" spans="2:10" x14ac:dyDescent="0.25">
      <c r="B21" s="244"/>
      <c r="C21" s="146">
        <v>401</v>
      </c>
      <c r="D21" s="147" t="s">
        <v>829</v>
      </c>
      <c r="E21" s="147">
        <v>467917.821</v>
      </c>
      <c r="F21" s="229">
        <v>464698.97100000002</v>
      </c>
      <c r="G21" s="229">
        <v>508949</v>
      </c>
      <c r="H21" s="229">
        <v>500155.26799999998</v>
      </c>
      <c r="I21" s="229">
        <v>517547.00099999999</v>
      </c>
      <c r="J21" s="229">
        <v>514813.83100000001</v>
      </c>
    </row>
    <row r="22" spans="2:10" x14ac:dyDescent="0.25">
      <c r="B22" s="244"/>
      <c r="C22" s="146">
        <v>402</v>
      </c>
      <c r="D22" s="228" t="s">
        <v>830</v>
      </c>
      <c r="E22" s="147">
        <v>72654</v>
      </c>
      <c r="F22" s="229">
        <v>71379.767999999996</v>
      </c>
      <c r="G22" s="229">
        <v>76238</v>
      </c>
      <c r="H22" s="229">
        <v>73066.076000000001</v>
      </c>
      <c r="I22" s="229">
        <v>78907</v>
      </c>
      <c r="J22" s="229">
        <v>77351.415999999997</v>
      </c>
    </row>
    <row r="23" spans="2:10" x14ac:dyDescent="0.25">
      <c r="B23" s="244"/>
      <c r="C23" s="146">
        <v>404</v>
      </c>
      <c r="D23" s="228" t="s">
        <v>88</v>
      </c>
      <c r="E23" s="147">
        <v>4400</v>
      </c>
      <c r="F23" s="229">
        <v>3978</v>
      </c>
      <c r="G23" s="229">
        <v>4050</v>
      </c>
      <c r="H23" s="229">
        <v>3888</v>
      </c>
      <c r="I23" s="229">
        <v>4900</v>
      </c>
      <c r="J23" s="229">
        <v>4260</v>
      </c>
    </row>
    <row r="24" spans="2:10" x14ac:dyDescent="0.25">
      <c r="B24" s="242">
        <v>42</v>
      </c>
      <c r="C24" s="243"/>
      <c r="D24" s="201" t="s">
        <v>831</v>
      </c>
      <c r="E24" s="235">
        <f t="shared" ref="E24:I24" si="8">SUM(E25:E31)</f>
        <v>716669.53300000005</v>
      </c>
      <c r="F24" s="235">
        <f t="shared" si="8"/>
        <v>700129.11800000002</v>
      </c>
      <c r="G24" s="235">
        <f t="shared" si="8"/>
        <v>868699.22499999998</v>
      </c>
      <c r="H24" s="235">
        <f t="shared" si="8"/>
        <v>848563.99100000004</v>
      </c>
      <c r="I24" s="235">
        <f t="shared" si="8"/>
        <v>1101198.6000000001</v>
      </c>
      <c r="J24" s="235">
        <f>SUM(J25:J31)</f>
        <v>1059246.142</v>
      </c>
    </row>
    <row r="25" spans="2:10" x14ac:dyDescent="0.25">
      <c r="B25" s="244"/>
      <c r="C25" s="146">
        <v>420</v>
      </c>
      <c r="D25" s="147" t="s">
        <v>832</v>
      </c>
      <c r="E25" s="147">
        <v>44400</v>
      </c>
      <c r="F25" s="229">
        <v>40848.341</v>
      </c>
      <c r="G25" s="229">
        <v>49612</v>
      </c>
      <c r="H25" s="229">
        <v>48501.885000000002</v>
      </c>
      <c r="I25" s="229">
        <v>65094</v>
      </c>
      <c r="J25" s="229">
        <v>61557.932000000001</v>
      </c>
    </row>
    <row r="26" spans="2:10" x14ac:dyDescent="0.25">
      <c r="B26" s="244"/>
      <c r="C26" s="146">
        <v>421</v>
      </c>
      <c r="D26" s="228" t="s">
        <v>833</v>
      </c>
      <c r="E26" s="147">
        <v>69452</v>
      </c>
      <c r="F26" s="229">
        <v>66309.490000000005</v>
      </c>
      <c r="G26" s="229">
        <v>89223.225000000006</v>
      </c>
      <c r="H26" s="229">
        <v>84899.326000000001</v>
      </c>
      <c r="I26" s="229">
        <v>101319</v>
      </c>
      <c r="J26" s="229">
        <v>99403.133000000002</v>
      </c>
    </row>
    <row r="27" spans="2:10" x14ac:dyDescent="0.25">
      <c r="B27" s="244"/>
      <c r="C27" s="146">
        <v>423</v>
      </c>
      <c r="D27" s="228" t="s">
        <v>834</v>
      </c>
      <c r="E27" s="147">
        <v>13800</v>
      </c>
      <c r="F27" s="229">
        <v>12255.111999999999</v>
      </c>
      <c r="G27" s="229">
        <v>14147</v>
      </c>
      <c r="H27" s="229">
        <v>12691.897000000001</v>
      </c>
      <c r="I27" s="229">
        <v>14747</v>
      </c>
      <c r="J27" s="229">
        <v>13609.272999999999</v>
      </c>
    </row>
    <row r="28" spans="2:10" x14ac:dyDescent="0.25">
      <c r="B28" s="244"/>
      <c r="C28" s="146">
        <v>424</v>
      </c>
      <c r="D28" s="228" t="s">
        <v>835</v>
      </c>
      <c r="E28" s="147">
        <v>22800</v>
      </c>
      <c r="F28" s="229">
        <v>17787.717000000001</v>
      </c>
      <c r="G28" s="229">
        <v>25389</v>
      </c>
      <c r="H28" s="229">
        <v>20975.920999999998</v>
      </c>
      <c r="I28" s="229">
        <v>25967</v>
      </c>
      <c r="J28" s="229">
        <v>22591.996999999999</v>
      </c>
    </row>
    <row r="29" spans="2:10" x14ac:dyDescent="0.25">
      <c r="B29" s="244"/>
      <c r="C29" s="146">
        <v>425</v>
      </c>
      <c r="D29" s="228" t="s">
        <v>836</v>
      </c>
      <c r="E29" s="147">
        <v>483850</v>
      </c>
      <c r="F29" s="229">
        <v>481509.63900000002</v>
      </c>
      <c r="G29" s="229">
        <v>577220</v>
      </c>
      <c r="H29" s="229">
        <v>568951.38600000006</v>
      </c>
      <c r="I29" s="229">
        <v>783162.17599999998</v>
      </c>
      <c r="J29" s="229">
        <v>753574.28500000003</v>
      </c>
    </row>
    <row r="30" spans="2:10" x14ac:dyDescent="0.25">
      <c r="B30" s="244"/>
      <c r="C30" s="146">
        <v>426</v>
      </c>
      <c r="D30" s="228" t="s">
        <v>837</v>
      </c>
      <c r="E30" s="147">
        <v>76737.532999999996</v>
      </c>
      <c r="F30" s="229">
        <v>76324.936000000002</v>
      </c>
      <c r="G30" s="229">
        <v>106778</v>
      </c>
      <c r="H30" s="229">
        <v>106629.281</v>
      </c>
      <c r="I30" s="229">
        <v>104579.424</v>
      </c>
      <c r="J30" s="229">
        <v>102315.829</v>
      </c>
    </row>
    <row r="31" spans="2:10" x14ac:dyDescent="0.25">
      <c r="B31" s="244"/>
      <c r="C31" s="146">
        <v>427</v>
      </c>
      <c r="D31" s="228" t="s">
        <v>838</v>
      </c>
      <c r="E31" s="147">
        <v>5630</v>
      </c>
      <c r="F31" s="229">
        <v>5093.8829999999998</v>
      </c>
      <c r="G31" s="229">
        <v>6330</v>
      </c>
      <c r="H31" s="229">
        <v>5914.2950000000001</v>
      </c>
      <c r="I31" s="229">
        <v>6330</v>
      </c>
      <c r="J31" s="229">
        <v>6193.6930000000002</v>
      </c>
    </row>
    <row r="32" spans="2:10" x14ac:dyDescent="0.25">
      <c r="B32" s="242">
        <v>46</v>
      </c>
      <c r="C32" s="243"/>
      <c r="D32" s="201" t="s">
        <v>839</v>
      </c>
      <c r="E32" s="235">
        <f t="shared" ref="E32:I32" si="9">SUM(E33:E34)</f>
        <v>5442.0450000000001</v>
      </c>
      <c r="F32" s="235">
        <f t="shared" si="9"/>
        <v>5407.2939999999999</v>
      </c>
      <c r="G32" s="235">
        <f t="shared" si="9"/>
        <v>9722</v>
      </c>
      <c r="H32" s="235">
        <f t="shared" si="9"/>
        <v>5285.4849999999997</v>
      </c>
      <c r="I32" s="235">
        <f t="shared" si="9"/>
        <v>3400</v>
      </c>
      <c r="J32" s="235">
        <f>SUM(J33:J34)</f>
        <v>1528.5450000000001</v>
      </c>
    </row>
    <row r="33" spans="2:10" x14ac:dyDescent="0.25">
      <c r="B33" s="244"/>
      <c r="C33" s="146">
        <v>464</v>
      </c>
      <c r="D33" s="147" t="s">
        <v>840</v>
      </c>
      <c r="E33" s="147">
        <v>5115</v>
      </c>
      <c r="F33" s="229">
        <v>5081</v>
      </c>
      <c r="G33" s="229">
        <v>9649.857</v>
      </c>
      <c r="H33" s="229">
        <v>5213.3419999999996</v>
      </c>
      <c r="I33" s="229">
        <v>3094.07</v>
      </c>
      <c r="J33" s="229">
        <v>1222.615</v>
      </c>
    </row>
    <row r="34" spans="2:10" x14ac:dyDescent="0.25">
      <c r="B34" s="244"/>
      <c r="C34" s="146">
        <v>465</v>
      </c>
      <c r="D34" s="228" t="s">
        <v>841</v>
      </c>
      <c r="E34" s="147">
        <v>327.04500000000002</v>
      </c>
      <c r="F34" s="229">
        <v>326.29399999999998</v>
      </c>
      <c r="G34" s="229">
        <v>72.143000000000001</v>
      </c>
      <c r="H34" s="229">
        <v>72.143000000000001</v>
      </c>
      <c r="I34" s="229">
        <v>305.93</v>
      </c>
      <c r="J34" s="229">
        <v>305.93</v>
      </c>
    </row>
    <row r="35" spans="2:10" x14ac:dyDescent="0.25">
      <c r="B35" s="242">
        <v>48</v>
      </c>
      <c r="C35" s="243"/>
      <c r="D35" s="201" t="s">
        <v>842</v>
      </c>
      <c r="E35" s="235">
        <f t="shared" ref="E35:I35" si="10">SUM(E36:E40)</f>
        <v>21143.179</v>
      </c>
      <c r="F35" s="235">
        <f t="shared" si="10"/>
        <v>13298.288999999999</v>
      </c>
      <c r="G35" s="235">
        <f t="shared" si="10"/>
        <v>37974.775000000001</v>
      </c>
      <c r="H35" s="235">
        <f t="shared" si="10"/>
        <v>23686.011999999999</v>
      </c>
      <c r="I35" s="235">
        <f t="shared" si="10"/>
        <v>52652.998999999996</v>
      </c>
      <c r="J35" s="235">
        <f>SUM(J36:J40)</f>
        <v>32189.501000000004</v>
      </c>
    </row>
    <row r="36" spans="2:10" x14ac:dyDescent="0.25">
      <c r="B36" s="244"/>
      <c r="C36" s="146">
        <v>480</v>
      </c>
      <c r="D36" s="147" t="s">
        <v>843</v>
      </c>
      <c r="E36" s="147">
        <v>5472.0119999999997</v>
      </c>
      <c r="F36" s="229">
        <v>4856.0320000000002</v>
      </c>
      <c r="G36" s="229">
        <v>7185</v>
      </c>
      <c r="H36" s="229">
        <v>5911.0569999999998</v>
      </c>
      <c r="I36" s="229">
        <v>6426.6769999999997</v>
      </c>
      <c r="J36" s="229">
        <v>6047.4210000000003</v>
      </c>
    </row>
    <row r="37" spans="2:10" x14ac:dyDescent="0.25">
      <c r="B37" s="245"/>
      <c r="C37" s="146">
        <v>481</v>
      </c>
      <c r="D37" s="228" t="s">
        <v>844</v>
      </c>
      <c r="E37" s="147">
        <v>6161.8609999999999</v>
      </c>
      <c r="F37" s="229">
        <v>3246.9009999999998</v>
      </c>
      <c r="G37" s="229">
        <v>24365.278999999999</v>
      </c>
      <c r="H37" s="229">
        <v>16099.879000000001</v>
      </c>
      <c r="I37" s="229">
        <v>31649.26</v>
      </c>
      <c r="J37" s="229">
        <v>14786.97</v>
      </c>
    </row>
    <row r="38" spans="2:10" x14ac:dyDescent="0.25">
      <c r="B38" s="245"/>
      <c r="C38" s="146">
        <v>483</v>
      </c>
      <c r="D38" s="147" t="s">
        <v>845</v>
      </c>
      <c r="E38" s="147">
        <v>4480.3059999999996</v>
      </c>
      <c r="F38" s="229">
        <v>894.42200000000003</v>
      </c>
      <c r="G38" s="229">
        <v>1613.9960000000001</v>
      </c>
      <c r="H38" s="229">
        <v>1226.7260000000001</v>
      </c>
      <c r="I38" s="229">
        <v>1750.0619999999999</v>
      </c>
      <c r="J38" s="229">
        <v>809.50900000000001</v>
      </c>
    </row>
    <row r="39" spans="2:10" x14ac:dyDescent="0.25">
      <c r="B39" s="245"/>
      <c r="C39" s="146">
        <v>485</v>
      </c>
      <c r="D39" s="228" t="s">
        <v>846</v>
      </c>
      <c r="E39" s="147">
        <v>1062</v>
      </c>
      <c r="F39" s="229">
        <v>336.81200000000001</v>
      </c>
      <c r="G39" s="229">
        <v>3200</v>
      </c>
      <c r="H39" s="229">
        <v>448.35</v>
      </c>
      <c r="I39" s="229">
        <v>4000</v>
      </c>
      <c r="J39" s="229">
        <v>3314.3629999999998</v>
      </c>
    </row>
    <row r="40" spans="2:10" ht="15.75" thickBot="1" x14ac:dyDescent="0.3">
      <c r="B40" s="246"/>
      <c r="C40" s="157">
        <v>486</v>
      </c>
      <c r="D40" s="158" t="s">
        <v>847</v>
      </c>
      <c r="E40" s="158">
        <v>3967</v>
      </c>
      <c r="F40" s="238">
        <v>3964.1219999999998</v>
      </c>
      <c r="G40" s="238">
        <v>1610.5</v>
      </c>
      <c r="H40" s="238">
        <v>0</v>
      </c>
      <c r="I40" s="238">
        <v>8827</v>
      </c>
      <c r="J40" s="238">
        <v>7231.2380000000003</v>
      </c>
    </row>
    <row r="41" spans="2:10" x14ac:dyDescent="0.25">
      <c r="E41" s="124">
        <f>E35+E32+E24+E20</f>
        <v>1288226.5780000002</v>
      </c>
      <c r="F41" s="124">
        <f t="shared" ref="F41:J41" si="11">F35+F32+F24+F20</f>
        <v>1258891.44</v>
      </c>
      <c r="G41" s="124">
        <f t="shared" si="11"/>
        <v>1505633</v>
      </c>
      <c r="H41" s="124">
        <f t="shared" si="11"/>
        <v>1454644.8319999999</v>
      </c>
      <c r="I41" s="124">
        <f t="shared" si="11"/>
        <v>1758605.6</v>
      </c>
      <c r="J41" s="124">
        <f t="shared" si="11"/>
        <v>1689389.4350000001</v>
      </c>
    </row>
    <row r="42" spans="2:10" x14ac:dyDescent="0.25">
      <c r="E42" s="124">
        <f>E41-E4</f>
        <v>-0.42199999978765845</v>
      </c>
      <c r="F42" s="124">
        <f t="shared" ref="F42:J42" si="12">F41-F4</f>
        <v>-0.42299999995157123</v>
      </c>
      <c r="G42" s="124">
        <f t="shared" si="12"/>
        <v>0</v>
      </c>
      <c r="H42" s="124">
        <f t="shared" si="12"/>
        <v>0</v>
      </c>
      <c r="I42" s="124">
        <f t="shared" si="12"/>
        <v>0</v>
      </c>
      <c r="J42" s="124">
        <f t="shared" si="12"/>
        <v>0</v>
      </c>
    </row>
  </sheetData>
  <mergeCells count="10">
    <mergeCell ref="B11:C11"/>
    <mergeCell ref="B15:C15"/>
    <mergeCell ref="B17:C17"/>
    <mergeCell ref="B19:C19"/>
    <mergeCell ref="B2:H2"/>
    <mergeCell ref="B3:D3"/>
    <mergeCell ref="B4:D4"/>
    <mergeCell ref="B5:C5"/>
    <mergeCell ref="B7:C7"/>
    <mergeCell ref="B9:C9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zoomScale="90" zoomScaleNormal="90" workbookViewId="0">
      <selection activeCell="O43" sqref="O43"/>
    </sheetView>
  </sheetViews>
  <sheetFormatPr defaultRowHeight="15" x14ac:dyDescent="0.25"/>
  <cols>
    <col min="1" max="1" width="2.42578125" style="57" customWidth="1"/>
    <col min="2" max="2" width="4" style="57" customWidth="1"/>
    <col min="3" max="3" width="4.42578125" style="57" customWidth="1"/>
    <col min="4" max="4" width="36.28515625" style="57" customWidth="1"/>
    <col min="5" max="10" width="14.140625" style="57" customWidth="1"/>
    <col min="11" max="16384" width="9.140625" style="57"/>
  </cols>
  <sheetData>
    <row r="1" spans="1:15" x14ac:dyDescent="0.25">
      <c r="O1" s="57">
        <v>1000</v>
      </c>
    </row>
    <row r="3" spans="1:15" ht="15.75" thickBot="1" x14ac:dyDescent="0.3"/>
    <row r="4" spans="1:15" ht="15.75" thickBot="1" x14ac:dyDescent="0.3">
      <c r="B4" s="405" t="s">
        <v>660</v>
      </c>
      <c r="C4" s="406"/>
      <c r="D4" s="406"/>
      <c r="E4" s="406"/>
      <c r="F4" s="406"/>
      <c r="G4" s="406"/>
      <c r="H4" s="406"/>
    </row>
    <row r="5" spans="1:15" ht="23.25" thickBot="1" x14ac:dyDescent="0.3">
      <c r="B5" s="441" t="s">
        <v>609</v>
      </c>
      <c r="C5" s="442"/>
      <c r="D5" s="443"/>
      <c r="E5" s="176" t="s">
        <v>171</v>
      </c>
      <c r="F5" s="176" t="s">
        <v>662</v>
      </c>
      <c r="G5" s="176" t="s">
        <v>172</v>
      </c>
      <c r="H5" s="176" t="s">
        <v>663</v>
      </c>
      <c r="I5" s="176"/>
      <c r="J5" s="176"/>
    </row>
    <row r="6" spans="1:15" s="138" customFormat="1" ht="19.899999999999999" customHeight="1" x14ac:dyDescent="0.25">
      <c r="A6" s="57"/>
      <c r="B6" s="450" t="s">
        <v>664</v>
      </c>
      <c r="C6" s="451"/>
      <c r="D6" s="451"/>
      <c r="E6" s="164">
        <f t="shared" ref="E6:I6" si="0">E7+E9+E15+E17+E19+E22+E24+E26+E30</f>
        <v>1415514</v>
      </c>
      <c r="F6" s="164">
        <f t="shared" si="0"/>
        <v>1101096.3819999998</v>
      </c>
      <c r="G6" s="164">
        <f t="shared" si="0"/>
        <v>1424930.9999999998</v>
      </c>
      <c r="H6" s="164">
        <f t="shared" si="0"/>
        <v>1113844.7430000002</v>
      </c>
      <c r="I6" s="164">
        <f t="shared" si="0"/>
        <v>1227540.615</v>
      </c>
      <c r="J6" s="164">
        <f>J7+J9+J15+J17+J19+J22+J24+J26+J30</f>
        <v>958829.17400000012</v>
      </c>
    </row>
    <row r="7" spans="1:15" x14ac:dyDescent="0.25">
      <c r="B7" s="447" t="s">
        <v>848</v>
      </c>
      <c r="C7" s="448"/>
      <c r="D7" s="449"/>
      <c r="E7" s="167">
        <f t="shared" ref="E7:I7" si="1">E8</f>
        <v>360538</v>
      </c>
      <c r="F7" s="167">
        <f t="shared" si="1"/>
        <v>303451.87099999998</v>
      </c>
      <c r="G7" s="167">
        <f t="shared" si="1"/>
        <v>306888.55699999997</v>
      </c>
      <c r="H7" s="167">
        <f t="shared" si="1"/>
        <v>230059.36499999999</v>
      </c>
      <c r="I7" s="167">
        <f t="shared" si="1"/>
        <v>344629.34499999997</v>
      </c>
      <c r="J7" s="167">
        <f>J8</f>
        <v>215605.367</v>
      </c>
    </row>
    <row r="8" spans="1:15" x14ac:dyDescent="0.25">
      <c r="B8" s="143"/>
      <c r="C8" s="144">
        <v>10</v>
      </c>
      <c r="D8" s="145" t="s">
        <v>849</v>
      </c>
      <c r="E8" s="147">
        <v>360538</v>
      </c>
      <c r="F8" s="147">
        <v>303451.87099999998</v>
      </c>
      <c r="G8" s="147">
        <v>306888.55699999997</v>
      </c>
      <c r="H8" s="147">
        <v>230059.36499999999</v>
      </c>
      <c r="I8" s="147">
        <v>344629.34499999997</v>
      </c>
      <c r="J8" s="147">
        <v>215605.367</v>
      </c>
    </row>
    <row r="9" spans="1:15" ht="24.6" customHeight="1" x14ac:dyDescent="0.25">
      <c r="B9" s="452" t="s">
        <v>850</v>
      </c>
      <c r="C9" s="453"/>
      <c r="D9" s="454"/>
      <c r="E9" s="167">
        <f t="shared" ref="E9:I9" si="2">SUM(E10:E14)</f>
        <v>810498</v>
      </c>
      <c r="F9" s="167">
        <f t="shared" si="2"/>
        <v>595646.94400000002</v>
      </c>
      <c r="G9" s="167">
        <f t="shared" si="2"/>
        <v>661548.38300000003</v>
      </c>
      <c r="H9" s="167">
        <f t="shared" si="2"/>
        <v>527945.89800000004</v>
      </c>
      <c r="I9" s="167">
        <f t="shared" si="2"/>
        <v>308002</v>
      </c>
      <c r="J9" s="167">
        <f>SUM(J10:J14)</f>
        <v>265244.47499999998</v>
      </c>
    </row>
    <row r="10" spans="1:15" ht="22.5" x14ac:dyDescent="0.25">
      <c r="B10" s="143"/>
      <c r="C10" s="144">
        <v>20</v>
      </c>
      <c r="D10" s="153" t="s">
        <v>851</v>
      </c>
      <c r="E10" s="147">
        <v>165998</v>
      </c>
      <c r="F10" s="147">
        <v>113654.19100000001</v>
      </c>
      <c r="G10" s="147">
        <v>7122</v>
      </c>
      <c r="H10" s="147">
        <v>6833.5590000000002</v>
      </c>
      <c r="I10" s="147">
        <v>10581</v>
      </c>
      <c r="J10" s="147">
        <v>9806.9150000000009</v>
      </c>
    </row>
    <row r="11" spans="1:15" x14ac:dyDescent="0.25">
      <c r="B11" s="143"/>
      <c r="C11" s="144">
        <v>21</v>
      </c>
      <c r="D11" s="153" t="s">
        <v>852</v>
      </c>
      <c r="E11" s="147">
        <v>0</v>
      </c>
      <c r="F11" s="147">
        <v>0</v>
      </c>
      <c r="G11" s="147">
        <v>20240</v>
      </c>
      <c r="H11" s="147">
        <v>11519.15</v>
      </c>
      <c r="I11" s="147">
        <v>11706</v>
      </c>
      <c r="J11" s="147">
        <v>4855.0079999999998</v>
      </c>
    </row>
    <row r="12" spans="1:15" x14ac:dyDescent="0.25">
      <c r="B12" s="197"/>
      <c r="C12" s="144">
        <v>22</v>
      </c>
      <c r="D12" s="153" t="s">
        <v>1160</v>
      </c>
      <c r="E12" s="147">
        <v>0</v>
      </c>
      <c r="F12" s="147">
        <v>0</v>
      </c>
      <c r="G12" s="147">
        <v>0</v>
      </c>
      <c r="H12" s="147">
        <v>0</v>
      </c>
      <c r="I12" s="147">
        <v>500</v>
      </c>
      <c r="J12" s="147">
        <v>0</v>
      </c>
    </row>
    <row r="13" spans="1:15" ht="22.5" x14ac:dyDescent="0.25">
      <c r="B13" s="197"/>
      <c r="C13" s="144">
        <v>23</v>
      </c>
      <c r="D13" s="153" t="s">
        <v>853</v>
      </c>
      <c r="E13" s="147">
        <v>0</v>
      </c>
      <c r="F13" s="147">
        <v>0</v>
      </c>
      <c r="G13" s="147">
        <v>134686.383</v>
      </c>
      <c r="H13" s="147">
        <v>134316.905</v>
      </c>
      <c r="I13" s="147">
        <v>110000</v>
      </c>
      <c r="J13" s="147">
        <v>96592.270999999993</v>
      </c>
    </row>
    <row r="14" spans="1:15" ht="33.75" x14ac:dyDescent="0.25">
      <c r="B14" s="197"/>
      <c r="C14" s="144" t="s">
        <v>327</v>
      </c>
      <c r="D14" s="153" t="s">
        <v>854</v>
      </c>
      <c r="E14" s="147">
        <v>644500</v>
      </c>
      <c r="F14" s="147">
        <v>481992.75300000003</v>
      </c>
      <c r="G14" s="147">
        <v>499500</v>
      </c>
      <c r="H14" s="147">
        <v>375276.28399999999</v>
      </c>
      <c r="I14" s="147">
        <v>175215</v>
      </c>
      <c r="J14" s="147">
        <v>153990.28099999999</v>
      </c>
    </row>
    <row r="15" spans="1:15" x14ac:dyDescent="0.25">
      <c r="B15" s="447" t="s">
        <v>855</v>
      </c>
      <c r="C15" s="448"/>
      <c r="D15" s="449"/>
      <c r="E15" s="167">
        <f t="shared" ref="E15:I15" si="3">E16</f>
        <v>0</v>
      </c>
      <c r="F15" s="167">
        <f t="shared" si="3"/>
        <v>0</v>
      </c>
      <c r="G15" s="167">
        <f t="shared" si="3"/>
        <v>84496</v>
      </c>
      <c r="H15" s="167">
        <f t="shared" si="3"/>
        <v>52433.877999999997</v>
      </c>
      <c r="I15" s="167">
        <f t="shared" si="3"/>
        <v>120941.359</v>
      </c>
      <c r="J15" s="167">
        <f>J16</f>
        <v>78440.445000000007</v>
      </c>
    </row>
    <row r="16" spans="1:15" x14ac:dyDescent="0.25">
      <c r="B16" s="197"/>
      <c r="C16" s="144">
        <v>30</v>
      </c>
      <c r="D16" s="153" t="s">
        <v>856</v>
      </c>
      <c r="E16" s="147">
        <v>0</v>
      </c>
      <c r="F16" s="147">
        <v>0</v>
      </c>
      <c r="G16" s="147">
        <v>84496</v>
      </c>
      <c r="H16" s="147">
        <v>52433.877999999997</v>
      </c>
      <c r="I16" s="147">
        <v>120941.359</v>
      </c>
      <c r="J16" s="147">
        <v>78440.445000000007</v>
      </c>
    </row>
    <row r="17" spans="2:10" x14ac:dyDescent="0.25">
      <c r="B17" s="447" t="s">
        <v>857</v>
      </c>
      <c r="C17" s="448"/>
      <c r="D17" s="449"/>
      <c r="E17" s="167">
        <f>SUM(E18)</f>
        <v>0</v>
      </c>
      <c r="F17" s="167">
        <f t="shared" ref="F17:I17" si="4">F18</f>
        <v>0</v>
      </c>
      <c r="G17" s="167">
        <f t="shared" si="4"/>
        <v>16844</v>
      </c>
      <c r="H17" s="167">
        <f t="shared" si="4"/>
        <v>16486.310000000001</v>
      </c>
      <c r="I17" s="167">
        <f t="shared" si="4"/>
        <v>24644</v>
      </c>
      <c r="J17" s="167">
        <f>J18</f>
        <v>22860.837</v>
      </c>
    </row>
    <row r="18" spans="2:10" x14ac:dyDescent="0.25">
      <c r="B18" s="197"/>
      <c r="C18" s="144">
        <v>40</v>
      </c>
      <c r="D18" s="153" t="s">
        <v>858</v>
      </c>
      <c r="E18" s="147">
        <v>0</v>
      </c>
      <c r="F18" s="147">
        <v>0</v>
      </c>
      <c r="G18" s="147">
        <v>16844</v>
      </c>
      <c r="H18" s="147">
        <v>16486.310000000001</v>
      </c>
      <c r="I18" s="147">
        <v>24644</v>
      </c>
      <c r="J18" s="147">
        <v>22860.837</v>
      </c>
    </row>
    <row r="19" spans="2:10" x14ac:dyDescent="0.25">
      <c r="B19" s="447" t="s">
        <v>859</v>
      </c>
      <c r="C19" s="448"/>
      <c r="D19" s="449"/>
      <c r="E19" s="167">
        <f t="shared" ref="E19:I19" si="5">SUM(E20:E21)</f>
        <v>10689</v>
      </c>
      <c r="F19" s="167">
        <f t="shared" si="5"/>
        <v>7339.7439999999997</v>
      </c>
      <c r="G19" s="167">
        <f t="shared" si="5"/>
        <v>10422</v>
      </c>
      <c r="H19" s="167">
        <f t="shared" si="5"/>
        <v>9726.3310000000001</v>
      </c>
      <c r="I19" s="167">
        <f t="shared" si="5"/>
        <v>19001.614999999998</v>
      </c>
      <c r="J19" s="167">
        <f>SUM(J20:J21)</f>
        <v>16778.447</v>
      </c>
    </row>
    <row r="20" spans="2:10" x14ac:dyDescent="0.25">
      <c r="B20" s="143"/>
      <c r="C20" s="144">
        <v>50</v>
      </c>
      <c r="D20" s="145" t="s">
        <v>860</v>
      </c>
      <c r="E20" s="147">
        <v>10689</v>
      </c>
      <c r="F20" s="147">
        <v>7339.7439999999997</v>
      </c>
      <c r="G20" s="147">
        <v>10422</v>
      </c>
      <c r="H20" s="147">
        <v>9726.3310000000001</v>
      </c>
      <c r="I20" s="147">
        <v>15713</v>
      </c>
      <c r="J20" s="147">
        <v>14849.901</v>
      </c>
    </row>
    <row r="21" spans="2:10" ht="22.5" x14ac:dyDescent="0.25">
      <c r="B21" s="197"/>
      <c r="C21" s="144">
        <v>51</v>
      </c>
      <c r="D21" s="153" t="s">
        <v>1161</v>
      </c>
      <c r="E21" s="147">
        <v>0</v>
      </c>
      <c r="F21" s="147">
        <v>0</v>
      </c>
      <c r="G21" s="147">
        <v>0</v>
      </c>
      <c r="H21" s="147">
        <v>0</v>
      </c>
      <c r="I21" s="147">
        <v>3288.6149999999998</v>
      </c>
      <c r="J21" s="147">
        <v>1928.546</v>
      </c>
    </row>
    <row r="22" spans="2:10" x14ac:dyDescent="0.25">
      <c r="B22" s="447" t="s">
        <v>861</v>
      </c>
      <c r="C22" s="448"/>
      <c r="D22" s="449"/>
      <c r="E22" s="167">
        <f t="shared" ref="E22:I22" si="6">E23</f>
        <v>0</v>
      </c>
      <c r="F22" s="167">
        <f t="shared" si="6"/>
        <v>0</v>
      </c>
      <c r="G22" s="167">
        <f t="shared" si="6"/>
        <v>75051</v>
      </c>
      <c r="H22" s="167">
        <f t="shared" si="6"/>
        <v>70251.989000000001</v>
      </c>
      <c r="I22" s="167">
        <f t="shared" si="6"/>
        <v>118031</v>
      </c>
      <c r="J22" s="167">
        <f>J23</f>
        <v>104629.367</v>
      </c>
    </row>
    <row r="23" spans="2:10" x14ac:dyDescent="0.25">
      <c r="B23" s="197"/>
      <c r="C23" s="144">
        <v>60</v>
      </c>
      <c r="D23" s="145" t="s">
        <v>862</v>
      </c>
      <c r="E23" s="147">
        <v>0</v>
      </c>
      <c r="F23" s="147">
        <v>0</v>
      </c>
      <c r="G23" s="147">
        <v>75051</v>
      </c>
      <c r="H23" s="147">
        <v>70251.989000000001</v>
      </c>
      <c r="I23" s="147">
        <v>118031</v>
      </c>
      <c r="J23" s="147">
        <v>104629.367</v>
      </c>
    </row>
    <row r="24" spans="2:10" ht="24" customHeight="1" x14ac:dyDescent="0.25">
      <c r="B24" s="452" t="s">
        <v>863</v>
      </c>
      <c r="C24" s="453"/>
      <c r="D24" s="454"/>
      <c r="E24" s="167">
        <f t="shared" ref="E24:I24" si="7">E25</f>
        <v>0</v>
      </c>
      <c r="F24" s="167">
        <f t="shared" si="7"/>
        <v>0</v>
      </c>
      <c r="G24" s="167">
        <f t="shared" si="7"/>
        <v>16915</v>
      </c>
      <c r="H24" s="167">
        <f t="shared" si="7"/>
        <v>10934.248</v>
      </c>
      <c r="I24" s="167">
        <f t="shared" si="7"/>
        <v>15080</v>
      </c>
      <c r="J24" s="167">
        <f>J25</f>
        <v>13755.398999999999</v>
      </c>
    </row>
    <row r="25" spans="2:10" ht="22.5" x14ac:dyDescent="0.25">
      <c r="B25" s="197"/>
      <c r="C25" s="144">
        <v>70</v>
      </c>
      <c r="D25" s="153" t="s">
        <v>864</v>
      </c>
      <c r="E25" s="147">
        <v>0</v>
      </c>
      <c r="F25" s="147">
        <v>0</v>
      </c>
      <c r="G25" s="147">
        <v>16915</v>
      </c>
      <c r="H25" s="147">
        <v>10934.248</v>
      </c>
      <c r="I25" s="147">
        <v>15080</v>
      </c>
      <c r="J25" s="147">
        <v>13755.398999999999</v>
      </c>
    </row>
    <row r="26" spans="2:10" ht="22.15" customHeight="1" x14ac:dyDescent="0.25">
      <c r="B26" s="452" t="s">
        <v>1162</v>
      </c>
      <c r="C26" s="453"/>
      <c r="D26" s="454"/>
      <c r="E26" s="167">
        <f t="shared" ref="E26:I26" si="8">SUM(E27:E29)</f>
        <v>122914</v>
      </c>
      <c r="F26" s="167">
        <f t="shared" si="8"/>
        <v>113020.59899999999</v>
      </c>
      <c r="G26" s="167">
        <f t="shared" si="8"/>
        <v>110838.39999999999</v>
      </c>
      <c r="H26" s="167">
        <f t="shared" si="8"/>
        <v>106609.97</v>
      </c>
      <c r="I26" s="167">
        <f t="shared" si="8"/>
        <v>144454</v>
      </c>
      <c r="J26" s="167">
        <f>SUM(J27:J29)</f>
        <v>137725.84299999999</v>
      </c>
    </row>
    <row r="27" spans="2:10" x14ac:dyDescent="0.25">
      <c r="B27" s="143"/>
      <c r="C27" s="144">
        <v>80</v>
      </c>
      <c r="D27" s="145" t="s">
        <v>866</v>
      </c>
      <c r="E27" s="147">
        <v>17260</v>
      </c>
      <c r="F27" s="147">
        <v>12359.415000000001</v>
      </c>
      <c r="G27" s="147">
        <v>0</v>
      </c>
      <c r="H27" s="147">
        <v>0</v>
      </c>
      <c r="I27" s="147">
        <v>144454</v>
      </c>
      <c r="J27" s="147">
        <v>137725.84299999999</v>
      </c>
    </row>
    <row r="28" spans="2:10" x14ac:dyDescent="0.25">
      <c r="B28" s="143"/>
      <c r="C28" s="144">
        <v>81</v>
      </c>
      <c r="D28" s="145" t="s">
        <v>865</v>
      </c>
      <c r="E28" s="147">
        <v>105654</v>
      </c>
      <c r="F28" s="147">
        <v>100661.18399999999</v>
      </c>
      <c r="G28" s="147">
        <v>0</v>
      </c>
      <c r="H28" s="147">
        <v>0</v>
      </c>
      <c r="I28" s="147">
        <v>0</v>
      </c>
      <c r="J28" s="147">
        <v>0</v>
      </c>
    </row>
    <row r="29" spans="2:10" x14ac:dyDescent="0.25">
      <c r="B29" s="197"/>
      <c r="C29" s="144">
        <v>80</v>
      </c>
      <c r="D29" s="145" t="s">
        <v>866</v>
      </c>
      <c r="E29" s="147">
        <v>0</v>
      </c>
      <c r="F29" s="147">
        <v>0</v>
      </c>
      <c r="G29" s="147">
        <v>110838.39999999999</v>
      </c>
      <c r="H29" s="147">
        <v>106609.97</v>
      </c>
      <c r="I29" s="147">
        <v>0</v>
      </c>
      <c r="J29" s="147">
        <v>0</v>
      </c>
    </row>
    <row r="30" spans="2:10" x14ac:dyDescent="0.25">
      <c r="B30" s="447" t="s">
        <v>867</v>
      </c>
      <c r="C30" s="448"/>
      <c r="D30" s="449"/>
      <c r="E30" s="167">
        <f t="shared" ref="E30:I30" si="9">SUM(E31:E32)</f>
        <v>110875</v>
      </c>
      <c r="F30" s="167">
        <f t="shared" si="9"/>
        <v>81637.224000000002</v>
      </c>
      <c r="G30" s="167">
        <f t="shared" si="9"/>
        <v>141927.66</v>
      </c>
      <c r="H30" s="167">
        <f t="shared" si="9"/>
        <v>89396.754000000001</v>
      </c>
      <c r="I30" s="167">
        <f t="shared" si="9"/>
        <v>132757.296</v>
      </c>
      <c r="J30" s="167">
        <f>SUM(J31:J32)</f>
        <v>103788.99400000001</v>
      </c>
    </row>
    <row r="31" spans="2:10" x14ac:dyDescent="0.25">
      <c r="B31" s="188"/>
      <c r="C31" s="247">
        <v>90</v>
      </c>
      <c r="D31" s="145" t="s">
        <v>868</v>
      </c>
      <c r="E31" s="147">
        <v>78060</v>
      </c>
      <c r="F31" s="147">
        <v>54079.372000000003</v>
      </c>
      <c r="G31" s="166">
        <v>104339</v>
      </c>
      <c r="H31" s="166">
        <v>56051.54</v>
      </c>
      <c r="I31" s="166">
        <v>90940</v>
      </c>
      <c r="J31" s="166">
        <v>69440.831000000006</v>
      </c>
    </row>
    <row r="32" spans="2:10" x14ac:dyDescent="0.25">
      <c r="B32" s="244"/>
      <c r="C32" s="247">
        <v>91</v>
      </c>
      <c r="D32" s="195" t="s">
        <v>869</v>
      </c>
      <c r="E32" s="166">
        <v>32815</v>
      </c>
      <c r="F32" s="166">
        <v>27557.851999999999</v>
      </c>
      <c r="G32" s="166">
        <v>37588.660000000003</v>
      </c>
      <c r="H32" s="166">
        <v>33345.214</v>
      </c>
      <c r="I32" s="166">
        <v>41817.296000000002</v>
      </c>
      <c r="J32" s="166">
        <v>34348.163</v>
      </c>
    </row>
    <row r="33" spans="2:10" x14ac:dyDescent="0.25">
      <c r="B33" s="445" t="s">
        <v>666</v>
      </c>
      <c r="C33" s="446"/>
      <c r="D33" s="248"/>
      <c r="E33" s="249"/>
      <c r="F33" s="250"/>
      <c r="G33" s="250"/>
      <c r="H33" s="250"/>
      <c r="I33" s="250"/>
      <c r="J33" s="250"/>
    </row>
    <row r="34" spans="2:10" x14ac:dyDescent="0.25">
      <c r="B34" s="395">
        <v>40</v>
      </c>
      <c r="C34" s="402"/>
      <c r="D34" s="151" t="s">
        <v>667</v>
      </c>
      <c r="E34" s="171">
        <f t="shared" ref="E34:I34" si="10">SUM(E35:E37)</f>
        <v>365493</v>
      </c>
      <c r="F34" s="171">
        <f t="shared" si="10"/>
        <v>337521.67200000002</v>
      </c>
      <c r="G34" s="171">
        <f t="shared" si="10"/>
        <v>346004</v>
      </c>
      <c r="H34" s="171">
        <f t="shared" si="10"/>
        <v>339554.25599999999</v>
      </c>
      <c r="I34" s="171">
        <f t="shared" si="10"/>
        <v>469940</v>
      </c>
      <c r="J34" s="171">
        <f>SUM(J35:J37)</f>
        <v>452569.88999999996</v>
      </c>
    </row>
    <row r="35" spans="2:10" x14ac:dyDescent="0.25">
      <c r="B35" s="143"/>
      <c r="C35" s="144">
        <v>401</v>
      </c>
      <c r="D35" s="145" t="s">
        <v>668</v>
      </c>
      <c r="E35" s="147">
        <v>256149</v>
      </c>
      <c r="F35" s="147">
        <v>237949.36499999999</v>
      </c>
      <c r="G35" s="147">
        <v>243447</v>
      </c>
      <c r="H35" s="147">
        <v>239422.27100000001</v>
      </c>
      <c r="I35" s="147">
        <v>330057</v>
      </c>
      <c r="J35" s="147">
        <v>320663.40999999997</v>
      </c>
    </row>
    <row r="36" spans="2:10" x14ac:dyDescent="0.25">
      <c r="B36" s="143"/>
      <c r="C36" s="144">
        <v>402</v>
      </c>
      <c r="D36" s="145" t="s">
        <v>87</v>
      </c>
      <c r="E36" s="147">
        <v>100594</v>
      </c>
      <c r="F36" s="147">
        <v>93254.307000000001</v>
      </c>
      <c r="G36" s="147">
        <v>95207</v>
      </c>
      <c r="H36" s="147">
        <v>93745.698999999993</v>
      </c>
      <c r="I36" s="147">
        <v>131161</v>
      </c>
      <c r="J36" s="147">
        <v>125516.48</v>
      </c>
    </row>
    <row r="37" spans="2:10" x14ac:dyDescent="0.25">
      <c r="B37" s="143"/>
      <c r="C37" s="144">
        <v>404</v>
      </c>
      <c r="D37" s="145" t="s">
        <v>88</v>
      </c>
      <c r="E37" s="147">
        <v>8750</v>
      </c>
      <c r="F37" s="147">
        <v>6318</v>
      </c>
      <c r="G37" s="147">
        <v>7350</v>
      </c>
      <c r="H37" s="147">
        <v>6386.2860000000001</v>
      </c>
      <c r="I37" s="147">
        <v>8722</v>
      </c>
      <c r="J37" s="147">
        <v>6390</v>
      </c>
    </row>
    <row r="38" spans="2:10" x14ac:dyDescent="0.25">
      <c r="B38" s="386">
        <v>42</v>
      </c>
      <c r="C38" s="387"/>
      <c r="D38" s="151" t="s">
        <v>670</v>
      </c>
      <c r="E38" s="171">
        <f t="shared" ref="E38:I38" si="11">SUM(E39:E45)</f>
        <v>248589.08900000001</v>
      </c>
      <c r="F38" s="171">
        <f t="shared" si="11"/>
        <v>160980.927</v>
      </c>
      <c r="G38" s="171">
        <f t="shared" si="11"/>
        <v>371098.02100000001</v>
      </c>
      <c r="H38" s="171">
        <f t="shared" si="11"/>
        <v>233209.804</v>
      </c>
      <c r="I38" s="171">
        <f t="shared" si="11"/>
        <v>394434.02099999995</v>
      </c>
      <c r="J38" s="171">
        <f>SUM(J39:J45)</f>
        <v>247568.106</v>
      </c>
    </row>
    <row r="39" spans="2:10" x14ac:dyDescent="0.25">
      <c r="B39" s="143"/>
      <c r="C39" s="144">
        <v>420</v>
      </c>
      <c r="D39" s="145" t="s">
        <v>671</v>
      </c>
      <c r="E39" s="147">
        <v>6530</v>
      </c>
      <c r="F39" s="147">
        <v>1353.175</v>
      </c>
      <c r="G39" s="147">
        <v>15543</v>
      </c>
      <c r="H39" s="147">
        <v>10302.959999999999</v>
      </c>
      <c r="I39" s="147">
        <v>17626</v>
      </c>
      <c r="J39" s="147">
        <v>13162.053</v>
      </c>
    </row>
    <row r="40" spans="2:10" x14ac:dyDescent="0.25">
      <c r="B40" s="143"/>
      <c r="C40" s="144">
        <v>421</v>
      </c>
      <c r="D40" s="145" t="s">
        <v>672</v>
      </c>
      <c r="E40" s="147">
        <v>36992.175999999999</v>
      </c>
      <c r="F40" s="147">
        <v>31488.776000000002</v>
      </c>
      <c r="G40" s="147">
        <v>78182.846000000005</v>
      </c>
      <c r="H40" s="147">
        <v>45013.658000000003</v>
      </c>
      <c r="I40" s="147">
        <v>62807.531000000003</v>
      </c>
      <c r="J40" s="147">
        <v>37306.303</v>
      </c>
    </row>
    <row r="41" spans="2:10" x14ac:dyDescent="0.25">
      <c r="B41" s="143"/>
      <c r="C41" s="144">
        <v>423</v>
      </c>
      <c r="D41" s="145" t="s">
        <v>673</v>
      </c>
      <c r="E41" s="147">
        <v>12317</v>
      </c>
      <c r="F41" s="147">
        <v>5615.3909999999996</v>
      </c>
      <c r="G41" s="147">
        <v>11316.87</v>
      </c>
      <c r="H41" s="147">
        <v>6998.9840000000004</v>
      </c>
      <c r="I41" s="147">
        <v>16515.405999999999</v>
      </c>
      <c r="J41" s="147">
        <v>7265.3230000000003</v>
      </c>
    </row>
    <row r="42" spans="2:10" x14ac:dyDescent="0.25">
      <c r="B42" s="143"/>
      <c r="C42" s="144">
        <v>424</v>
      </c>
      <c r="D42" s="145" t="s">
        <v>674</v>
      </c>
      <c r="E42" s="147">
        <v>48735.913</v>
      </c>
      <c r="F42" s="147">
        <v>29751.289000000001</v>
      </c>
      <c r="G42" s="147">
        <v>73433.081000000006</v>
      </c>
      <c r="H42" s="147">
        <v>37344.891000000003</v>
      </c>
      <c r="I42" s="147">
        <v>67046.085999999996</v>
      </c>
      <c r="J42" s="147">
        <v>34903.911</v>
      </c>
    </row>
    <row r="43" spans="2:10" x14ac:dyDescent="0.25">
      <c r="B43" s="143"/>
      <c r="C43" s="144">
        <v>425</v>
      </c>
      <c r="D43" s="145" t="s">
        <v>675</v>
      </c>
      <c r="E43" s="147">
        <v>61229</v>
      </c>
      <c r="F43" s="147">
        <v>35837.002</v>
      </c>
      <c r="G43" s="147">
        <v>95901.001999999993</v>
      </c>
      <c r="H43" s="147">
        <v>58489.025000000001</v>
      </c>
      <c r="I43" s="147">
        <v>141104.861</v>
      </c>
      <c r="J43" s="147">
        <v>92766.8</v>
      </c>
    </row>
    <row r="44" spans="2:10" x14ac:dyDescent="0.25">
      <c r="B44" s="143"/>
      <c r="C44" s="144">
        <v>426</v>
      </c>
      <c r="D44" s="145" t="s">
        <v>676</v>
      </c>
      <c r="E44" s="147">
        <v>38785</v>
      </c>
      <c r="F44" s="147">
        <v>19097.72</v>
      </c>
      <c r="G44" s="147">
        <v>57892.4</v>
      </c>
      <c r="H44" s="147">
        <v>38587.377999999997</v>
      </c>
      <c r="I44" s="147">
        <v>40772.137000000002</v>
      </c>
      <c r="J44" s="147">
        <v>19476.027999999998</v>
      </c>
    </row>
    <row r="45" spans="2:10" x14ac:dyDescent="0.25">
      <c r="B45" s="143"/>
      <c r="C45" s="144">
        <v>427</v>
      </c>
      <c r="D45" s="145" t="s">
        <v>700</v>
      </c>
      <c r="E45" s="147">
        <v>44000</v>
      </c>
      <c r="F45" s="147">
        <v>37837.574000000001</v>
      </c>
      <c r="G45" s="147">
        <v>38828.822</v>
      </c>
      <c r="H45" s="147">
        <v>36472.908000000003</v>
      </c>
      <c r="I45" s="147">
        <v>48562</v>
      </c>
      <c r="J45" s="147">
        <v>42687.688000000002</v>
      </c>
    </row>
    <row r="46" spans="2:10" x14ac:dyDescent="0.25">
      <c r="B46" s="386">
        <v>46</v>
      </c>
      <c r="C46" s="387"/>
      <c r="D46" s="151" t="s">
        <v>677</v>
      </c>
      <c r="E46" s="171">
        <f t="shared" ref="E46:I46" si="12">SUM(E47:E48)</f>
        <v>118202.91100000001</v>
      </c>
      <c r="F46" s="171">
        <f t="shared" si="12"/>
        <v>115975.126</v>
      </c>
      <c r="G46" s="171">
        <f t="shared" si="12"/>
        <v>178259.29499999998</v>
      </c>
      <c r="H46" s="171">
        <f t="shared" si="12"/>
        <v>177577.231</v>
      </c>
      <c r="I46" s="171">
        <f t="shared" si="12"/>
        <v>116873.266</v>
      </c>
      <c r="J46" s="171">
        <f>SUM(J47:J48)</f>
        <v>101629.681</v>
      </c>
    </row>
    <row r="47" spans="2:10" x14ac:dyDescent="0.25">
      <c r="B47" s="143"/>
      <c r="C47" s="144">
        <v>464</v>
      </c>
      <c r="D47" s="145" t="s">
        <v>678</v>
      </c>
      <c r="E47" s="147">
        <v>114820.50900000001</v>
      </c>
      <c r="F47" s="147">
        <v>112592.724</v>
      </c>
      <c r="G47" s="147">
        <v>120849.93</v>
      </c>
      <c r="H47" s="147">
        <v>120168.357</v>
      </c>
      <c r="I47" s="147">
        <v>115847.28200000001</v>
      </c>
      <c r="J47" s="147">
        <v>100603.697</v>
      </c>
    </row>
    <row r="48" spans="2:10" x14ac:dyDescent="0.25">
      <c r="B48" s="143"/>
      <c r="C48" s="144">
        <v>465</v>
      </c>
      <c r="D48" s="145" t="s">
        <v>89</v>
      </c>
      <c r="E48" s="147">
        <v>3382.402</v>
      </c>
      <c r="F48" s="147">
        <v>3382.402</v>
      </c>
      <c r="G48" s="147">
        <v>57409.364999999998</v>
      </c>
      <c r="H48" s="147">
        <v>57408.874000000003</v>
      </c>
      <c r="I48" s="147">
        <v>1025.9839999999999</v>
      </c>
      <c r="J48" s="147">
        <v>1025.9839999999999</v>
      </c>
    </row>
    <row r="49" spans="2:10" x14ac:dyDescent="0.25">
      <c r="B49" s="386">
        <v>48</v>
      </c>
      <c r="C49" s="387"/>
      <c r="D49" s="151" t="s">
        <v>679</v>
      </c>
      <c r="E49" s="171">
        <f t="shared" ref="E49:I49" si="13">SUM(E50:E55)</f>
        <v>683229</v>
      </c>
      <c r="F49" s="171">
        <f t="shared" si="13"/>
        <v>486618.65700000001</v>
      </c>
      <c r="G49" s="171">
        <f t="shared" si="13"/>
        <v>529569.68400000001</v>
      </c>
      <c r="H49" s="171">
        <f t="shared" si="13"/>
        <v>363503.45199999999</v>
      </c>
      <c r="I49" s="171">
        <f t="shared" si="13"/>
        <v>246293.32800000001</v>
      </c>
      <c r="J49" s="171">
        <f>SUM(J50:J55)</f>
        <v>157061.497</v>
      </c>
    </row>
    <row r="50" spans="2:10" x14ac:dyDescent="0.25">
      <c r="B50" s="143"/>
      <c r="C50" s="144">
        <v>480</v>
      </c>
      <c r="D50" s="145" t="s">
        <v>96</v>
      </c>
      <c r="E50" s="147">
        <v>28310.15</v>
      </c>
      <c r="F50" s="147">
        <v>12429.186</v>
      </c>
      <c r="G50" s="147">
        <v>11025.784</v>
      </c>
      <c r="H50" s="147">
        <v>6609.8519999999999</v>
      </c>
      <c r="I50" s="147">
        <v>51307.031999999999</v>
      </c>
      <c r="J50" s="147">
        <v>4637.902</v>
      </c>
    </row>
    <row r="51" spans="2:10" x14ac:dyDescent="0.25">
      <c r="B51" s="143"/>
      <c r="C51" s="144">
        <v>481</v>
      </c>
      <c r="D51" s="145" t="s">
        <v>97</v>
      </c>
      <c r="E51" s="147">
        <v>0</v>
      </c>
      <c r="F51" s="147">
        <v>0</v>
      </c>
      <c r="G51" s="147">
        <v>0</v>
      </c>
      <c r="H51" s="147">
        <v>0</v>
      </c>
      <c r="I51" s="147">
        <v>0</v>
      </c>
      <c r="J51" s="147">
        <v>0</v>
      </c>
    </row>
    <row r="52" spans="2:10" x14ac:dyDescent="0.25">
      <c r="B52" s="143"/>
      <c r="C52" s="144">
        <v>482</v>
      </c>
      <c r="D52" s="145" t="s">
        <v>98</v>
      </c>
      <c r="E52" s="147">
        <v>6646.85</v>
      </c>
      <c r="F52" s="147">
        <v>0</v>
      </c>
      <c r="G52" s="147">
        <v>20000</v>
      </c>
      <c r="H52" s="147">
        <v>1748.432</v>
      </c>
      <c r="I52" s="147">
        <v>60000</v>
      </c>
      <c r="J52" s="147">
        <v>56849.118999999999</v>
      </c>
    </row>
    <row r="53" spans="2:10" x14ac:dyDescent="0.25">
      <c r="B53" s="143"/>
      <c r="C53" s="144">
        <v>483</v>
      </c>
      <c r="D53" s="145" t="s">
        <v>99</v>
      </c>
      <c r="E53" s="147">
        <v>3070.3319999999999</v>
      </c>
      <c r="F53" s="147">
        <v>1127.454</v>
      </c>
      <c r="G53" s="147">
        <v>1437.5</v>
      </c>
      <c r="H53" s="147">
        <v>1199.248</v>
      </c>
      <c r="I53" s="147">
        <v>2659.2959999999998</v>
      </c>
      <c r="J53" s="147">
        <v>459.45699999999999</v>
      </c>
    </row>
    <row r="54" spans="2:10" x14ac:dyDescent="0.25">
      <c r="B54" s="143"/>
      <c r="C54" s="144">
        <v>485</v>
      </c>
      <c r="D54" s="145" t="s">
        <v>792</v>
      </c>
      <c r="E54" s="147">
        <v>515201.66800000001</v>
      </c>
      <c r="F54" s="147">
        <v>361393.11900000001</v>
      </c>
      <c r="G54" s="147">
        <v>361106.4</v>
      </c>
      <c r="H54" s="147">
        <v>253152.967</v>
      </c>
      <c r="I54" s="147">
        <v>101327</v>
      </c>
      <c r="J54" s="147">
        <v>66231.024000000005</v>
      </c>
    </row>
    <row r="55" spans="2:10" ht="15.75" thickBot="1" x14ac:dyDescent="0.3">
      <c r="B55" s="163"/>
      <c r="C55" s="155">
        <v>488</v>
      </c>
      <c r="D55" s="174" t="s">
        <v>103</v>
      </c>
      <c r="E55" s="158">
        <v>130000</v>
      </c>
      <c r="F55" s="158">
        <v>111668.898</v>
      </c>
      <c r="G55" s="158">
        <v>136000</v>
      </c>
      <c r="H55" s="158">
        <v>100792.95299999999</v>
      </c>
      <c r="I55" s="158">
        <v>31000</v>
      </c>
      <c r="J55" s="158">
        <v>28883.994999999999</v>
      </c>
    </row>
    <row r="56" spans="2:10" x14ac:dyDescent="0.25">
      <c r="D56" s="159"/>
      <c r="E56" s="124">
        <f>E49+E46+E38+E34</f>
        <v>1415514</v>
      </c>
      <c r="F56" s="124">
        <f>F49+F46+F38+F34</f>
        <v>1101096.3820000002</v>
      </c>
      <c r="G56" s="124">
        <f>G49+G46+G38+G34</f>
        <v>1424931</v>
      </c>
      <c r="H56" s="124">
        <f>H49+H46+H38+H34</f>
        <v>1113844.743</v>
      </c>
      <c r="I56" s="124">
        <f t="shared" ref="I56:J56" si="14">I49+I46+I38+I34</f>
        <v>1227540.615</v>
      </c>
      <c r="J56" s="124">
        <f t="shared" si="14"/>
        <v>958829.17399999988</v>
      </c>
    </row>
    <row r="57" spans="2:10" x14ac:dyDescent="0.25">
      <c r="E57" s="134">
        <f>E56-E6</f>
        <v>0</v>
      </c>
      <c r="F57" s="134">
        <f>F56-F6</f>
        <v>0</v>
      </c>
      <c r="G57" s="134">
        <f>G56-G6</f>
        <v>0</v>
      </c>
      <c r="H57" s="134">
        <f>H56-H6</f>
        <v>0</v>
      </c>
      <c r="I57" s="134">
        <f t="shared" ref="I57:J57" si="15">I56-I6</f>
        <v>0</v>
      </c>
      <c r="J57" s="134">
        <f t="shared" si="15"/>
        <v>0</v>
      </c>
    </row>
  </sheetData>
  <mergeCells count="17">
    <mergeCell ref="B30:D30"/>
    <mergeCell ref="B4:H4"/>
    <mergeCell ref="B5:D5"/>
    <mergeCell ref="B6:D6"/>
    <mergeCell ref="B7:D7"/>
    <mergeCell ref="B9:D9"/>
    <mergeCell ref="B15:D15"/>
    <mergeCell ref="B17:D17"/>
    <mergeCell ref="B19:D19"/>
    <mergeCell ref="B22:D22"/>
    <mergeCell ref="B24:D24"/>
    <mergeCell ref="B26:D26"/>
    <mergeCell ref="B33:C33"/>
    <mergeCell ref="B34:C34"/>
    <mergeCell ref="B38:C38"/>
    <mergeCell ref="B46:C46"/>
    <mergeCell ref="B49:C4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4"/>
  <sheetViews>
    <sheetView topLeftCell="D1" workbookViewId="0">
      <selection activeCell="N38" sqref="N38"/>
    </sheetView>
  </sheetViews>
  <sheetFormatPr defaultRowHeight="15" x14ac:dyDescent="0.25"/>
  <cols>
    <col min="1" max="1" width="2.28515625" style="57" customWidth="1"/>
    <col min="2" max="2" width="5.28515625" style="57" customWidth="1"/>
    <col min="3" max="3" width="4.7109375" style="178" customWidth="1"/>
    <col min="4" max="4" width="38.7109375" style="57" customWidth="1"/>
    <col min="5" max="10" width="12.85546875" style="57" customWidth="1"/>
    <col min="11" max="16384" width="9.140625" style="57"/>
  </cols>
  <sheetData>
    <row r="1" spans="2:15" x14ac:dyDescent="0.25">
      <c r="O1" s="57">
        <v>1000</v>
      </c>
    </row>
    <row r="3" spans="2:15" ht="15.75" thickBot="1" x14ac:dyDescent="0.3"/>
    <row r="4" spans="2:15" ht="15.75" thickBot="1" x14ac:dyDescent="0.3">
      <c r="B4" s="388" t="s">
        <v>660</v>
      </c>
      <c r="C4" s="389"/>
      <c r="D4" s="389"/>
      <c r="E4" s="389"/>
      <c r="F4" s="389"/>
      <c r="G4" s="389"/>
      <c r="H4" s="389"/>
    </row>
    <row r="5" spans="2:15" ht="28.9" customHeight="1" x14ac:dyDescent="0.25">
      <c r="B5" s="390" t="s">
        <v>719</v>
      </c>
      <c r="C5" s="391"/>
      <c r="D5" s="392"/>
      <c r="E5" s="136" t="s">
        <v>171</v>
      </c>
      <c r="F5" s="136" t="s">
        <v>662</v>
      </c>
      <c r="G5" s="136" t="s">
        <v>172</v>
      </c>
      <c r="H5" s="136" t="s">
        <v>663</v>
      </c>
      <c r="I5" s="136"/>
      <c r="J5" s="136"/>
    </row>
    <row r="6" spans="2:15" s="138" customFormat="1" ht="19.899999999999999" customHeight="1" x14ac:dyDescent="0.25">
      <c r="B6" s="393" t="s">
        <v>664</v>
      </c>
      <c r="C6" s="394"/>
      <c r="D6" s="394"/>
      <c r="E6" s="164">
        <f t="shared" ref="E6:I6" si="0">E7+E10+E12+E17</f>
        <v>65882710</v>
      </c>
      <c r="F6" s="164">
        <f t="shared" si="0"/>
        <v>63087475.523000002</v>
      </c>
      <c r="G6" s="164">
        <f t="shared" si="0"/>
        <v>30398665</v>
      </c>
      <c r="H6" s="164">
        <f t="shared" si="0"/>
        <v>28822511.273000002</v>
      </c>
      <c r="I6" s="164">
        <f t="shared" si="0"/>
        <v>75935743</v>
      </c>
      <c r="J6" s="164">
        <f>J7+J10+J12+J17</f>
        <v>65857943.201000005</v>
      </c>
    </row>
    <row r="7" spans="2:15" x14ac:dyDescent="0.25">
      <c r="B7" s="447" t="s">
        <v>720</v>
      </c>
      <c r="C7" s="448"/>
      <c r="D7" s="449"/>
      <c r="E7" s="165">
        <f t="shared" ref="E7:I7" si="1">SUM(E8:E9)</f>
        <v>56701737</v>
      </c>
      <c r="F7" s="165">
        <f t="shared" si="1"/>
        <v>56253604.659000002</v>
      </c>
      <c r="G7" s="165">
        <f t="shared" si="1"/>
        <v>24729238</v>
      </c>
      <c r="H7" s="165">
        <f t="shared" si="1"/>
        <v>23501528.356000002</v>
      </c>
      <c r="I7" s="165">
        <f t="shared" si="1"/>
        <v>69268169</v>
      </c>
      <c r="J7" s="165">
        <f>SUM(J8:J9)</f>
        <v>60376642.905000001</v>
      </c>
    </row>
    <row r="8" spans="2:15" x14ac:dyDescent="0.25">
      <c r="B8" s="143"/>
      <c r="C8" s="144">
        <v>20</v>
      </c>
      <c r="D8" s="145" t="s">
        <v>721</v>
      </c>
      <c r="E8" s="147">
        <v>56451737</v>
      </c>
      <c r="F8" s="147">
        <v>56020026.425999999</v>
      </c>
      <c r="G8" s="147">
        <v>24295292</v>
      </c>
      <c r="H8" s="147">
        <v>23136013.677000001</v>
      </c>
      <c r="I8" s="147">
        <v>69158169</v>
      </c>
      <c r="J8" s="147">
        <v>60298846.512000002</v>
      </c>
    </row>
    <row r="9" spans="2:15" x14ac:dyDescent="0.25">
      <c r="B9" s="143"/>
      <c r="C9" s="144">
        <v>21</v>
      </c>
      <c r="D9" s="145" t="s">
        <v>722</v>
      </c>
      <c r="E9" s="147">
        <v>250000</v>
      </c>
      <c r="F9" s="147">
        <v>233578.23300000001</v>
      </c>
      <c r="G9" s="147">
        <v>433946</v>
      </c>
      <c r="H9" s="147">
        <v>365514.679</v>
      </c>
      <c r="I9" s="147">
        <v>110000</v>
      </c>
      <c r="J9" s="147">
        <v>77796.392999999996</v>
      </c>
    </row>
    <row r="10" spans="2:15" x14ac:dyDescent="0.25">
      <c r="B10" s="139" t="s">
        <v>723</v>
      </c>
      <c r="C10" s="140"/>
      <c r="D10" s="141"/>
      <c r="E10" s="165">
        <f t="shared" ref="E10:I10" si="2">E11</f>
        <v>2238000</v>
      </c>
      <c r="F10" s="165">
        <f t="shared" si="2"/>
        <v>2238000</v>
      </c>
      <c r="G10" s="165">
        <f t="shared" si="2"/>
        <v>2910000</v>
      </c>
      <c r="H10" s="165">
        <f t="shared" si="2"/>
        <v>2910000</v>
      </c>
      <c r="I10" s="165">
        <f t="shared" si="2"/>
        <v>3562000</v>
      </c>
      <c r="J10" s="165">
        <f>J11</f>
        <v>3562000</v>
      </c>
    </row>
    <row r="11" spans="2:15" x14ac:dyDescent="0.25">
      <c r="B11" s="143"/>
      <c r="C11" s="144" t="s">
        <v>242</v>
      </c>
      <c r="D11" s="145" t="s">
        <v>241</v>
      </c>
      <c r="E11" s="147">
        <v>2238000</v>
      </c>
      <c r="F11" s="147">
        <v>2238000</v>
      </c>
      <c r="G11" s="147">
        <v>2910000</v>
      </c>
      <c r="H11" s="147">
        <v>2910000</v>
      </c>
      <c r="I11" s="147">
        <v>3562000</v>
      </c>
      <c r="J11" s="147">
        <v>3562000</v>
      </c>
    </row>
    <row r="12" spans="2:15" x14ac:dyDescent="0.25">
      <c r="B12" s="139" t="s">
        <v>724</v>
      </c>
      <c r="C12" s="140"/>
      <c r="D12" s="141"/>
      <c r="E12" s="165">
        <f t="shared" ref="E12:I12" si="3">SUM(E13:E16)</f>
        <v>3308973</v>
      </c>
      <c r="F12" s="165">
        <f t="shared" si="3"/>
        <v>1096704.4639999999</v>
      </c>
      <c r="G12" s="165">
        <f t="shared" si="3"/>
        <v>2139427</v>
      </c>
      <c r="H12" s="165">
        <f t="shared" si="3"/>
        <v>1790982.9169999999</v>
      </c>
      <c r="I12" s="165">
        <f t="shared" si="3"/>
        <v>2505574</v>
      </c>
      <c r="J12" s="165">
        <f>SUM(J13:J16)</f>
        <v>1319300.2960000001</v>
      </c>
    </row>
    <row r="13" spans="2:15" ht="22.5" x14ac:dyDescent="0.25">
      <c r="B13" s="143"/>
      <c r="C13" s="144" t="s">
        <v>274</v>
      </c>
      <c r="D13" s="153" t="s">
        <v>725</v>
      </c>
      <c r="E13" s="147">
        <v>2850</v>
      </c>
      <c r="F13" s="147">
        <v>1474.645</v>
      </c>
      <c r="G13" s="147">
        <v>0</v>
      </c>
      <c r="H13" s="147">
        <v>0</v>
      </c>
      <c r="I13" s="147">
        <v>0</v>
      </c>
      <c r="J13" s="147">
        <v>0</v>
      </c>
    </row>
    <row r="14" spans="2:15" x14ac:dyDescent="0.25">
      <c r="B14" s="143"/>
      <c r="C14" s="144" t="s">
        <v>276</v>
      </c>
      <c r="D14" s="145" t="s">
        <v>284</v>
      </c>
      <c r="E14" s="147">
        <v>70789</v>
      </c>
      <c r="F14" s="147">
        <v>7837.1849999999995</v>
      </c>
      <c r="G14" s="147">
        <v>67000</v>
      </c>
      <c r="H14" s="147">
        <v>63197.85</v>
      </c>
      <c r="I14" s="147">
        <v>2000</v>
      </c>
      <c r="J14" s="147">
        <v>1618.4190000000001</v>
      </c>
    </row>
    <row r="15" spans="2:15" x14ac:dyDescent="0.25">
      <c r="B15" s="143"/>
      <c r="C15" s="144" t="s">
        <v>277</v>
      </c>
      <c r="D15" s="145" t="s">
        <v>345</v>
      </c>
      <c r="E15" s="147">
        <v>756023</v>
      </c>
      <c r="F15" s="147">
        <v>438607.18000000005</v>
      </c>
      <c r="G15" s="147">
        <v>842676</v>
      </c>
      <c r="H15" s="147">
        <v>825246.10699999996</v>
      </c>
      <c r="I15" s="147">
        <v>805091.40399999998</v>
      </c>
      <c r="J15" s="147">
        <v>616383.78799999994</v>
      </c>
    </row>
    <row r="16" spans="2:15" x14ac:dyDescent="0.25">
      <c r="B16" s="143"/>
      <c r="C16" s="144" t="s">
        <v>278</v>
      </c>
      <c r="D16" s="180" t="s">
        <v>726</v>
      </c>
      <c r="E16" s="147">
        <v>2479311</v>
      </c>
      <c r="F16" s="147">
        <v>648785.45399999991</v>
      </c>
      <c r="G16" s="147">
        <v>1229751</v>
      </c>
      <c r="H16" s="147">
        <v>902538.96</v>
      </c>
      <c r="I16" s="147">
        <v>1698482.5959999999</v>
      </c>
      <c r="J16" s="147">
        <v>701298.08900000004</v>
      </c>
    </row>
    <row r="17" spans="2:10" x14ac:dyDescent="0.25">
      <c r="B17" s="139" t="s">
        <v>696</v>
      </c>
      <c r="C17" s="140"/>
      <c r="D17" s="141"/>
      <c r="E17" s="165">
        <f t="shared" ref="E17:I17" si="4">E18</f>
        <v>3634000</v>
      </c>
      <c r="F17" s="165">
        <f t="shared" si="4"/>
        <v>3499166.4</v>
      </c>
      <c r="G17" s="165">
        <f t="shared" si="4"/>
        <v>620000</v>
      </c>
      <c r="H17" s="165">
        <f t="shared" si="4"/>
        <v>620000</v>
      </c>
      <c r="I17" s="165">
        <f t="shared" si="4"/>
        <v>600000</v>
      </c>
      <c r="J17" s="165">
        <f>J18</f>
        <v>600000</v>
      </c>
    </row>
    <row r="18" spans="2:10" x14ac:dyDescent="0.25">
      <c r="B18" s="179"/>
      <c r="C18" s="181" t="s">
        <v>287</v>
      </c>
      <c r="D18" s="182" t="s">
        <v>697</v>
      </c>
      <c r="E18" s="183">
        <v>3634000</v>
      </c>
      <c r="F18" s="183">
        <v>3499166.4</v>
      </c>
      <c r="G18" s="183">
        <v>620000</v>
      </c>
      <c r="H18" s="183">
        <v>620000</v>
      </c>
      <c r="I18" s="183">
        <v>600000</v>
      </c>
      <c r="J18" s="183">
        <v>600000</v>
      </c>
    </row>
    <row r="19" spans="2:10" x14ac:dyDescent="0.25">
      <c r="B19" s="395" t="s">
        <v>666</v>
      </c>
      <c r="C19" s="396"/>
      <c r="D19" s="148"/>
      <c r="E19" s="162"/>
      <c r="F19" s="150"/>
      <c r="G19" s="150"/>
      <c r="H19" s="150"/>
      <c r="I19" s="150"/>
      <c r="J19" s="150"/>
    </row>
    <row r="20" spans="2:10" x14ac:dyDescent="0.25">
      <c r="B20" s="386">
        <v>41</v>
      </c>
      <c r="C20" s="387"/>
      <c r="D20" s="151" t="s">
        <v>727</v>
      </c>
      <c r="E20" s="171">
        <f t="shared" ref="E20:I20" si="5">SUM(E21:E22)</f>
        <v>250000</v>
      </c>
      <c r="F20" s="171">
        <f t="shared" si="5"/>
        <v>233578.23300000001</v>
      </c>
      <c r="G20" s="171">
        <f t="shared" si="5"/>
        <v>433946</v>
      </c>
      <c r="H20" s="171">
        <f t="shared" si="5"/>
        <v>365514.679</v>
      </c>
      <c r="I20" s="171">
        <f t="shared" si="5"/>
        <v>110000</v>
      </c>
      <c r="J20" s="171">
        <f>SUM(J21:J22)</f>
        <v>77796.392999999996</v>
      </c>
    </row>
    <row r="21" spans="2:10" x14ac:dyDescent="0.25">
      <c r="B21" s="143"/>
      <c r="C21" s="144">
        <v>412</v>
      </c>
      <c r="D21" s="145" t="s">
        <v>728</v>
      </c>
      <c r="E21" s="147">
        <v>110000</v>
      </c>
      <c r="F21" s="147">
        <v>93978.233000000007</v>
      </c>
      <c r="G21" s="147">
        <v>303946</v>
      </c>
      <c r="H21" s="147">
        <v>268505.73499999999</v>
      </c>
      <c r="I21" s="147">
        <v>80000</v>
      </c>
      <c r="J21" s="147">
        <v>56717.853999999999</v>
      </c>
    </row>
    <row r="22" spans="2:10" x14ac:dyDescent="0.25">
      <c r="B22" s="143"/>
      <c r="C22" s="144">
        <v>413</v>
      </c>
      <c r="D22" s="145" t="s">
        <v>729</v>
      </c>
      <c r="E22" s="147">
        <v>140000</v>
      </c>
      <c r="F22" s="147">
        <v>139600</v>
      </c>
      <c r="G22" s="147">
        <v>130000</v>
      </c>
      <c r="H22" s="147">
        <v>97008.944000000003</v>
      </c>
      <c r="I22" s="147">
        <v>30000</v>
      </c>
      <c r="J22" s="147">
        <v>21078.539000000001</v>
      </c>
    </row>
    <row r="23" spans="2:10" x14ac:dyDescent="0.25">
      <c r="B23" s="386">
        <v>42</v>
      </c>
      <c r="C23" s="387"/>
      <c r="D23" s="151" t="s">
        <v>670</v>
      </c>
      <c r="E23" s="171">
        <f t="shared" ref="E23:I23" si="6">SUM(E24:E25)</f>
        <v>1140945</v>
      </c>
      <c r="F23" s="171">
        <f t="shared" si="6"/>
        <v>623917.02399999998</v>
      </c>
      <c r="G23" s="171">
        <f t="shared" si="6"/>
        <v>714574</v>
      </c>
      <c r="H23" s="171">
        <f t="shared" si="6"/>
        <v>625821.72500000009</v>
      </c>
      <c r="I23" s="171">
        <f t="shared" si="6"/>
        <v>525807.45400000003</v>
      </c>
      <c r="J23" s="171">
        <f>SUM(J24:J25)</f>
        <v>342660.46600000001</v>
      </c>
    </row>
    <row r="24" spans="2:10" x14ac:dyDescent="0.25">
      <c r="B24" s="143"/>
      <c r="C24" s="144">
        <v>425</v>
      </c>
      <c r="D24" s="145" t="s">
        <v>675</v>
      </c>
      <c r="E24" s="147">
        <v>434761</v>
      </c>
      <c r="F24" s="147">
        <v>160730.72099999999</v>
      </c>
      <c r="G24" s="147">
        <v>144740</v>
      </c>
      <c r="H24" s="147">
        <v>99193.974000000002</v>
      </c>
      <c r="I24" s="147">
        <v>332807.45400000003</v>
      </c>
      <c r="J24" s="147">
        <v>168230.00599999999</v>
      </c>
    </row>
    <row r="25" spans="2:10" x14ac:dyDescent="0.25">
      <c r="B25" s="143"/>
      <c r="C25" s="144">
        <v>426</v>
      </c>
      <c r="D25" s="145" t="s">
        <v>676</v>
      </c>
      <c r="E25" s="147">
        <v>706184</v>
      </c>
      <c r="F25" s="147">
        <v>463186.30300000001</v>
      </c>
      <c r="G25" s="147">
        <v>569834</v>
      </c>
      <c r="H25" s="147">
        <v>526627.75100000005</v>
      </c>
      <c r="I25" s="147">
        <v>193000</v>
      </c>
      <c r="J25" s="147">
        <v>174430.46</v>
      </c>
    </row>
    <row r="26" spans="2:10" ht="22.5" x14ac:dyDescent="0.25">
      <c r="B26" s="386">
        <v>44</v>
      </c>
      <c r="C26" s="387"/>
      <c r="D26" s="184" t="s">
        <v>730</v>
      </c>
      <c r="E26" s="171">
        <f t="shared" ref="E26:I26" si="7">E27</f>
        <v>2238000</v>
      </c>
      <c r="F26" s="171">
        <f t="shared" si="7"/>
        <v>2238000</v>
      </c>
      <c r="G26" s="171">
        <f t="shared" si="7"/>
        <v>2910000</v>
      </c>
      <c r="H26" s="171">
        <f t="shared" si="7"/>
        <v>2910000</v>
      </c>
      <c r="I26" s="171">
        <f t="shared" si="7"/>
        <v>3562000</v>
      </c>
      <c r="J26" s="171">
        <f>J27</f>
        <v>3562000</v>
      </c>
    </row>
    <row r="27" spans="2:10" x14ac:dyDescent="0.25">
      <c r="B27" s="143"/>
      <c r="C27" s="144">
        <v>441</v>
      </c>
      <c r="D27" s="145" t="s">
        <v>731</v>
      </c>
      <c r="E27" s="147">
        <v>2238000</v>
      </c>
      <c r="F27" s="147">
        <v>2238000</v>
      </c>
      <c r="G27" s="147">
        <v>2910000</v>
      </c>
      <c r="H27" s="147">
        <v>2910000</v>
      </c>
      <c r="I27" s="147">
        <v>3562000</v>
      </c>
      <c r="J27" s="147">
        <v>3562000</v>
      </c>
    </row>
    <row r="28" spans="2:10" x14ac:dyDescent="0.25">
      <c r="B28" s="386">
        <v>45</v>
      </c>
      <c r="C28" s="387"/>
      <c r="D28" s="151" t="s">
        <v>732</v>
      </c>
      <c r="E28" s="171">
        <f t="shared" ref="E28:I28" si="8">SUM(E29:E30)</f>
        <v>9064000.193</v>
      </c>
      <c r="F28" s="171">
        <f t="shared" si="8"/>
        <v>9074124.9169999994</v>
      </c>
      <c r="G28" s="171">
        <f t="shared" si="8"/>
        <v>9361000</v>
      </c>
      <c r="H28" s="171">
        <f t="shared" si="8"/>
        <v>9123795.4450000003</v>
      </c>
      <c r="I28" s="171">
        <f t="shared" si="8"/>
        <v>13106147</v>
      </c>
      <c r="J28" s="171">
        <f>SUM(J29:J30)</f>
        <v>12930035.506999999</v>
      </c>
    </row>
    <row r="29" spans="2:10" x14ac:dyDescent="0.25">
      <c r="B29" s="143"/>
      <c r="C29" s="144">
        <v>451</v>
      </c>
      <c r="D29" s="153" t="s">
        <v>733</v>
      </c>
      <c r="E29" s="147">
        <v>6030000</v>
      </c>
      <c r="F29" s="147">
        <v>6048221.0750000002</v>
      </c>
      <c r="G29" s="147">
        <v>5928000</v>
      </c>
      <c r="H29" s="147">
        <v>5711396.7740000002</v>
      </c>
      <c r="I29" s="147">
        <v>8824147</v>
      </c>
      <c r="J29" s="147">
        <v>8748615.8479999993</v>
      </c>
    </row>
    <row r="30" spans="2:10" x14ac:dyDescent="0.25">
      <c r="B30" s="143"/>
      <c r="C30" s="144">
        <v>452</v>
      </c>
      <c r="D30" s="145" t="s">
        <v>734</v>
      </c>
      <c r="E30" s="147">
        <v>3034000.193</v>
      </c>
      <c r="F30" s="147">
        <v>3025903.8420000002</v>
      </c>
      <c r="G30" s="147">
        <v>3433000</v>
      </c>
      <c r="H30" s="147">
        <v>3412398.6710000001</v>
      </c>
      <c r="I30" s="147">
        <v>4282000</v>
      </c>
      <c r="J30" s="147">
        <v>4181419.659</v>
      </c>
    </row>
    <row r="31" spans="2:10" x14ac:dyDescent="0.25">
      <c r="B31" s="386">
        <v>46</v>
      </c>
      <c r="C31" s="387"/>
      <c r="D31" s="151" t="s">
        <v>677</v>
      </c>
      <c r="E31" s="171">
        <f t="shared" ref="E31:I31" si="9">SUM(E32:E33)</f>
        <v>1141835</v>
      </c>
      <c r="F31" s="171">
        <f t="shared" si="9"/>
        <v>1123244.048</v>
      </c>
      <c r="G31" s="171">
        <f t="shared" si="9"/>
        <v>991532</v>
      </c>
      <c r="H31" s="171">
        <f t="shared" si="9"/>
        <v>466069.10700000002</v>
      </c>
      <c r="I31" s="171">
        <f t="shared" si="9"/>
        <v>1161620.564</v>
      </c>
      <c r="J31" s="171">
        <f>SUM(J32:J33)</f>
        <v>1095775.1780000001</v>
      </c>
    </row>
    <row r="32" spans="2:10" x14ac:dyDescent="0.25">
      <c r="B32" s="143"/>
      <c r="C32" s="144">
        <v>464</v>
      </c>
      <c r="D32" s="145" t="s">
        <v>678</v>
      </c>
      <c r="E32" s="147">
        <v>941835</v>
      </c>
      <c r="F32" s="147">
        <v>678713.66899999999</v>
      </c>
      <c r="G32" s="147">
        <v>481211</v>
      </c>
      <c r="H32" s="147">
        <v>82097.156000000003</v>
      </c>
      <c r="I32" s="147">
        <v>331620.56400000001</v>
      </c>
      <c r="J32" s="147">
        <v>273729.02600000001</v>
      </c>
    </row>
    <row r="33" spans="2:10" x14ac:dyDescent="0.25">
      <c r="B33" s="143"/>
      <c r="C33" s="144">
        <v>465</v>
      </c>
      <c r="D33" s="145" t="s">
        <v>89</v>
      </c>
      <c r="E33" s="147">
        <v>200000</v>
      </c>
      <c r="F33" s="147">
        <v>444530.37899999996</v>
      </c>
      <c r="G33" s="147">
        <v>510321</v>
      </c>
      <c r="H33" s="147">
        <v>383971.951</v>
      </c>
      <c r="I33" s="147">
        <v>830000</v>
      </c>
      <c r="J33" s="147">
        <v>822046.152</v>
      </c>
    </row>
    <row r="34" spans="2:10" x14ac:dyDescent="0.25">
      <c r="B34" s="386">
        <v>48</v>
      </c>
      <c r="C34" s="387"/>
      <c r="D34" s="151" t="s">
        <v>679</v>
      </c>
      <c r="E34" s="171">
        <f t="shared" ref="E34:I34" si="10">SUM(E35:E38)</f>
        <v>8882929.807</v>
      </c>
      <c r="F34" s="171">
        <f t="shared" si="10"/>
        <v>7389344.9110000003</v>
      </c>
      <c r="G34" s="171">
        <f t="shared" si="10"/>
        <v>4361613</v>
      </c>
      <c r="H34" s="171">
        <f t="shared" si="10"/>
        <v>4125734.7779999999</v>
      </c>
      <c r="I34" s="171">
        <f t="shared" si="10"/>
        <v>5365800.9720000001</v>
      </c>
      <c r="J34" s="171">
        <f>SUM(J35:J38)</f>
        <v>4368837.2050000001</v>
      </c>
    </row>
    <row r="35" spans="2:10" x14ac:dyDescent="0.25">
      <c r="B35" s="143"/>
      <c r="C35" s="144">
        <v>480</v>
      </c>
      <c r="D35" s="145" t="s">
        <v>96</v>
      </c>
      <c r="E35" s="147">
        <v>552988.80699999991</v>
      </c>
      <c r="F35" s="147">
        <v>533063.94099999999</v>
      </c>
      <c r="G35" s="147">
        <v>151230.44</v>
      </c>
      <c r="H35" s="147">
        <v>59104.095999999998</v>
      </c>
      <c r="I35" s="147">
        <v>53314.016000000003</v>
      </c>
      <c r="J35" s="147">
        <v>36569.656999999999</v>
      </c>
    </row>
    <row r="36" spans="2:10" x14ac:dyDescent="0.25">
      <c r="B36" s="143"/>
      <c r="C36" s="144">
        <v>482</v>
      </c>
      <c r="D36" s="145" t="s">
        <v>98</v>
      </c>
      <c r="E36" s="147">
        <v>1560606</v>
      </c>
      <c r="F36" s="147">
        <v>278793.40100000001</v>
      </c>
      <c r="G36" s="147">
        <v>815634</v>
      </c>
      <c r="H36" s="147">
        <v>709350.34400000004</v>
      </c>
      <c r="I36" s="147">
        <v>1181413</v>
      </c>
      <c r="J36" s="147">
        <v>394953.27100000001</v>
      </c>
    </row>
    <row r="37" spans="2:10" x14ac:dyDescent="0.25">
      <c r="B37" s="143"/>
      <c r="C37" s="144">
        <v>485</v>
      </c>
      <c r="D37" s="145" t="s">
        <v>702</v>
      </c>
      <c r="E37" s="147">
        <v>6021000</v>
      </c>
      <c r="F37" s="147">
        <v>6146310.7829999998</v>
      </c>
      <c r="G37" s="147">
        <v>2555072.56</v>
      </c>
      <c r="H37" s="147">
        <v>2535034.2310000001</v>
      </c>
      <c r="I37" s="147">
        <v>3330416</v>
      </c>
      <c r="J37" s="147">
        <v>3324574.673</v>
      </c>
    </row>
    <row r="38" spans="2:10" ht="22.5" x14ac:dyDescent="0.25">
      <c r="B38" s="143"/>
      <c r="C38" s="144">
        <v>489</v>
      </c>
      <c r="D38" s="153" t="s">
        <v>735</v>
      </c>
      <c r="E38" s="147">
        <v>748335</v>
      </c>
      <c r="F38" s="147">
        <v>431176.78599999996</v>
      </c>
      <c r="G38" s="147">
        <v>839676</v>
      </c>
      <c r="H38" s="147">
        <v>822246.10699999996</v>
      </c>
      <c r="I38" s="147">
        <v>800657.95600000001</v>
      </c>
      <c r="J38" s="147">
        <v>612739.60400000005</v>
      </c>
    </row>
    <row r="39" spans="2:10" x14ac:dyDescent="0.25">
      <c r="B39" s="386">
        <v>49</v>
      </c>
      <c r="C39" s="387"/>
      <c r="D39" s="151" t="s">
        <v>736</v>
      </c>
      <c r="E39" s="171">
        <f t="shared" ref="E39:I39" si="11">SUM(E40:E41)</f>
        <v>43165000</v>
      </c>
      <c r="F39" s="171">
        <f t="shared" si="11"/>
        <v>42405266.390000001</v>
      </c>
      <c r="G39" s="171">
        <f t="shared" si="11"/>
        <v>11626000</v>
      </c>
      <c r="H39" s="171">
        <f t="shared" si="11"/>
        <v>11205575.539000001</v>
      </c>
      <c r="I39" s="171">
        <f t="shared" si="11"/>
        <v>52104367</v>
      </c>
      <c r="J39" s="171">
        <f>SUM(J40:J41)</f>
        <v>43480838.452</v>
      </c>
    </row>
    <row r="40" spans="2:10" x14ac:dyDescent="0.25">
      <c r="B40" s="143"/>
      <c r="C40" s="144">
        <v>491</v>
      </c>
      <c r="D40" s="153" t="s">
        <v>737</v>
      </c>
      <c r="E40" s="147">
        <v>37046000</v>
      </c>
      <c r="F40" s="147">
        <v>36282118.546999998</v>
      </c>
      <c r="G40" s="147">
        <v>6084000</v>
      </c>
      <c r="H40" s="147">
        <v>5634059.3310000002</v>
      </c>
      <c r="I40" s="147">
        <v>36440867</v>
      </c>
      <c r="J40" s="147">
        <v>36007365.284999996</v>
      </c>
    </row>
    <row r="41" spans="2:10" ht="15.75" thickBot="1" x14ac:dyDescent="0.3">
      <c r="B41" s="163"/>
      <c r="C41" s="155">
        <v>492</v>
      </c>
      <c r="D41" s="156" t="s">
        <v>738</v>
      </c>
      <c r="E41" s="158">
        <v>6119000</v>
      </c>
      <c r="F41" s="158">
        <v>6123147.8429999994</v>
      </c>
      <c r="G41" s="158">
        <v>5542000</v>
      </c>
      <c r="H41" s="158">
        <v>5571516.2079999996</v>
      </c>
      <c r="I41" s="158">
        <v>15663500</v>
      </c>
      <c r="J41" s="158">
        <v>7473473.1670000004</v>
      </c>
    </row>
    <row r="42" spans="2:10" x14ac:dyDescent="0.25">
      <c r="D42" s="159"/>
      <c r="E42" s="124"/>
      <c r="F42" s="124"/>
      <c r="G42" s="124"/>
      <c r="H42" s="124"/>
    </row>
    <row r="43" spans="2:10" x14ac:dyDescent="0.25">
      <c r="D43" s="159"/>
      <c r="E43" s="124">
        <f>E39+E34+E31+E28+E26+E23+E20</f>
        <v>65882710</v>
      </c>
      <c r="F43" s="124">
        <f>F39+F34+F31+F28+F26+F23+F20</f>
        <v>63087475.523000002</v>
      </c>
      <c r="G43" s="124">
        <f>G39+G34+G31+G28+G26+G23+G20</f>
        <v>30398665</v>
      </c>
      <c r="H43" s="124">
        <f>H39+H34+H31+H28+H26+H23+H20</f>
        <v>28822511.273000006</v>
      </c>
      <c r="I43" s="124">
        <f t="shared" ref="I43:J43" si="12">I39+I34+I31+I28+I26+I23+I20</f>
        <v>75935742.99000001</v>
      </c>
      <c r="J43" s="124">
        <f t="shared" si="12"/>
        <v>65857943.200999998</v>
      </c>
    </row>
    <row r="44" spans="2:10" x14ac:dyDescent="0.25">
      <c r="D44" s="159"/>
      <c r="E44" s="134">
        <f>E43-E6</f>
        <v>0</v>
      </c>
      <c r="F44" s="134">
        <f>F43-F6</f>
        <v>0</v>
      </c>
      <c r="G44" s="134">
        <f>G43-G6</f>
        <v>0</v>
      </c>
      <c r="H44" s="134">
        <f>H43-H6</f>
        <v>0</v>
      </c>
      <c r="I44" s="134">
        <f t="shared" ref="I44:J44" si="13">I43-I6</f>
        <v>-9.9999904632568359E-3</v>
      </c>
      <c r="J44" s="134">
        <f t="shared" si="13"/>
        <v>0</v>
      </c>
    </row>
  </sheetData>
  <mergeCells count="12">
    <mergeCell ref="B39:C39"/>
    <mergeCell ref="B4:H4"/>
    <mergeCell ref="B5:D5"/>
    <mergeCell ref="B6:D6"/>
    <mergeCell ref="B7:D7"/>
    <mergeCell ref="B19:C19"/>
    <mergeCell ref="B20:C20"/>
    <mergeCell ref="B23:C23"/>
    <mergeCell ref="B26:C26"/>
    <mergeCell ref="B28:C28"/>
    <mergeCell ref="B31:C31"/>
    <mergeCell ref="B34:C3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4"/>
  <sheetViews>
    <sheetView zoomScale="90" zoomScaleNormal="90" workbookViewId="0">
      <selection activeCell="L10" sqref="L10"/>
    </sheetView>
  </sheetViews>
  <sheetFormatPr defaultRowHeight="15" x14ac:dyDescent="0.25"/>
  <cols>
    <col min="1" max="1" width="2.42578125" customWidth="1"/>
    <col min="2" max="3" width="6.140625" customWidth="1"/>
    <col min="4" max="4" width="75.7109375" bestFit="1" customWidth="1"/>
    <col min="5" max="6" width="15.85546875" style="341" customWidth="1"/>
    <col min="7" max="10" width="15.85546875" customWidth="1"/>
  </cols>
  <sheetData>
    <row r="1" spans="2:15" x14ac:dyDescent="0.25">
      <c r="O1">
        <v>1000</v>
      </c>
    </row>
    <row r="2" spans="2:15" x14ac:dyDescent="0.25">
      <c r="B2" s="412" t="s">
        <v>347</v>
      </c>
      <c r="C2" s="412"/>
      <c r="D2" s="412"/>
      <c r="E2" s="436" t="s">
        <v>1165</v>
      </c>
      <c r="F2" s="436"/>
      <c r="G2" s="436" t="s">
        <v>1166</v>
      </c>
      <c r="H2" s="436"/>
      <c r="I2" s="436" t="s">
        <v>1167</v>
      </c>
      <c r="J2" s="436"/>
    </row>
    <row r="3" spans="2:15" x14ac:dyDescent="0.25">
      <c r="B3" s="412"/>
      <c r="C3" s="412"/>
      <c r="D3" s="412"/>
      <c r="E3" s="341" t="s">
        <v>173</v>
      </c>
      <c r="F3" s="341" t="s">
        <v>174</v>
      </c>
      <c r="G3" s="341" t="s">
        <v>173</v>
      </c>
      <c r="H3" s="341" t="s">
        <v>174</v>
      </c>
      <c r="I3" s="341" t="s">
        <v>173</v>
      </c>
      <c r="J3" s="341" t="s">
        <v>174</v>
      </c>
    </row>
    <row r="4" spans="2:15" x14ac:dyDescent="0.25">
      <c r="B4" s="412" t="s">
        <v>1168</v>
      </c>
      <c r="C4" s="412"/>
      <c r="D4" s="412"/>
      <c r="E4" s="341">
        <f t="shared" ref="E4" si="0">E5+E8</f>
        <v>1132164</v>
      </c>
      <c r="F4" s="341">
        <f t="shared" ref="F4" si="1">F5+F8</f>
        <v>1029748.974</v>
      </c>
      <c r="G4" s="341">
        <f t="shared" ref="G4" si="2">G5+G8</f>
        <v>1210403</v>
      </c>
      <c r="H4" s="341">
        <f t="shared" ref="H4" si="3">H5+H8</f>
        <v>1119143.689</v>
      </c>
      <c r="I4" s="341">
        <f t="shared" ref="I4" si="4">I5+I8</f>
        <v>1322536</v>
      </c>
      <c r="J4" s="341">
        <f t="shared" ref="J4" si="5">J5+J8</f>
        <v>1232957.5419999999</v>
      </c>
    </row>
    <row r="5" spans="2:15" x14ac:dyDescent="0.25">
      <c r="B5" s="411">
        <v>2</v>
      </c>
      <c r="C5" s="411"/>
      <c r="D5" t="s">
        <v>1118</v>
      </c>
      <c r="E5" s="341">
        <f t="shared" ref="E5:I5" si="6">SUM(E6:E7)</f>
        <v>1094849</v>
      </c>
      <c r="F5" s="341">
        <f t="shared" si="6"/>
        <v>1025326.773</v>
      </c>
      <c r="G5" s="341">
        <f t="shared" si="6"/>
        <v>1172453</v>
      </c>
      <c r="H5" s="341">
        <f t="shared" si="6"/>
        <v>1117961.395</v>
      </c>
      <c r="I5" s="341">
        <f t="shared" si="6"/>
        <v>1314590</v>
      </c>
      <c r="J5" s="341">
        <f t="shared" ref="J5" si="7">SUM(J6:J7)</f>
        <v>1229535.4839999999</v>
      </c>
    </row>
    <row r="6" spans="2:15" x14ac:dyDescent="0.25">
      <c r="C6">
        <v>20</v>
      </c>
      <c r="D6" t="s">
        <v>1118</v>
      </c>
      <c r="E6" s="341">
        <v>1068853.2</v>
      </c>
      <c r="F6" s="341">
        <v>999333.348</v>
      </c>
      <c r="G6" s="341">
        <v>1142455</v>
      </c>
      <c r="H6" s="341">
        <v>1088858.6159999999</v>
      </c>
      <c r="I6" s="341">
        <v>1290540</v>
      </c>
      <c r="J6" s="341">
        <v>1205485.4839999999</v>
      </c>
    </row>
    <row r="7" spans="2:15" x14ac:dyDescent="0.25">
      <c r="C7">
        <v>22</v>
      </c>
      <c r="D7" t="s">
        <v>1119</v>
      </c>
      <c r="E7" s="341">
        <v>25995.8</v>
      </c>
      <c r="F7" s="341">
        <v>25993.424999999999</v>
      </c>
      <c r="G7" s="341">
        <v>29998</v>
      </c>
      <c r="H7" s="341">
        <v>29102.778999999999</v>
      </c>
      <c r="I7" s="341">
        <v>24050</v>
      </c>
      <c r="J7" s="341">
        <v>24050</v>
      </c>
    </row>
    <row r="8" spans="2:15" x14ac:dyDescent="0.25">
      <c r="B8" s="411" t="s">
        <v>1120</v>
      </c>
      <c r="C8" s="411"/>
      <c r="D8" t="s">
        <v>273</v>
      </c>
      <c r="E8" s="341">
        <f t="shared" ref="E8:G8" si="8">SUM(E9:E10)</f>
        <v>37315</v>
      </c>
      <c r="F8" s="341">
        <f t="shared" si="8"/>
        <v>4422.201</v>
      </c>
      <c r="G8" s="341">
        <f t="shared" si="8"/>
        <v>37950</v>
      </c>
      <c r="H8" s="341">
        <f>SUM(H9:H10)</f>
        <v>1182.2940000000001</v>
      </c>
      <c r="I8" s="341">
        <f t="shared" ref="I8:J8" si="9">SUM(I9:I10)</f>
        <v>7946</v>
      </c>
      <c r="J8" s="341">
        <f t="shared" si="9"/>
        <v>3422.058</v>
      </c>
    </row>
    <row r="9" spans="2:15" x14ac:dyDescent="0.25">
      <c r="C9" t="s">
        <v>322</v>
      </c>
      <c r="D9" t="s">
        <v>313</v>
      </c>
      <c r="E9" s="341">
        <v>5500</v>
      </c>
      <c r="F9" s="341">
        <v>0</v>
      </c>
      <c r="G9" s="341">
        <v>2700</v>
      </c>
      <c r="H9" s="341">
        <v>215.39599999999999</v>
      </c>
      <c r="I9" s="341">
        <v>2700</v>
      </c>
      <c r="J9" s="341">
        <v>282.02699999999999</v>
      </c>
    </row>
    <row r="10" spans="2:15" x14ac:dyDescent="0.25">
      <c r="C10" t="s">
        <v>417</v>
      </c>
      <c r="D10" t="s">
        <v>348</v>
      </c>
      <c r="E10" s="341">
        <v>31815</v>
      </c>
      <c r="F10" s="341">
        <v>4422.201</v>
      </c>
      <c r="G10" s="341">
        <v>35250</v>
      </c>
      <c r="H10" s="341">
        <v>966.89800000000002</v>
      </c>
      <c r="I10" s="341">
        <v>5246</v>
      </c>
      <c r="J10" s="341">
        <v>3140.0309999999999</v>
      </c>
    </row>
    <row r="11" spans="2:15" x14ac:dyDescent="0.25">
      <c r="B11" s="411" t="s">
        <v>666</v>
      </c>
      <c r="C11" s="411"/>
      <c r="G11" s="341"/>
      <c r="H11" s="341"/>
    </row>
    <row r="12" spans="2:15" x14ac:dyDescent="0.25">
      <c r="B12">
        <v>40</v>
      </c>
      <c r="D12" t="s">
        <v>498</v>
      </c>
      <c r="E12" s="341">
        <f t="shared" ref="E12:G12" si="10">SUM(E13:E15)</f>
        <v>776843</v>
      </c>
      <c r="F12" s="341">
        <f t="shared" si="10"/>
        <v>776836.03300000005</v>
      </c>
      <c r="G12" s="341">
        <f t="shared" si="10"/>
        <v>794298</v>
      </c>
      <c r="H12" s="341">
        <f>SUM(H13:H15)</f>
        <v>792175.78799999994</v>
      </c>
      <c r="I12" s="341">
        <f t="shared" ref="I12:J12" si="11">SUM(I13:I15)</f>
        <v>928448</v>
      </c>
      <c r="J12" s="341">
        <f t="shared" si="11"/>
        <v>922944.11599999992</v>
      </c>
    </row>
    <row r="13" spans="2:15" x14ac:dyDescent="0.25">
      <c r="C13">
        <v>401</v>
      </c>
      <c r="D13" t="s">
        <v>1107</v>
      </c>
      <c r="E13" s="341">
        <v>540092</v>
      </c>
      <c r="F13" s="341">
        <v>540087.68500000006</v>
      </c>
      <c r="G13" s="341">
        <v>551226</v>
      </c>
      <c r="H13" s="341">
        <v>550574.277</v>
      </c>
      <c r="I13" s="341">
        <v>644487</v>
      </c>
      <c r="J13" s="341">
        <v>640364.696</v>
      </c>
    </row>
    <row r="14" spans="2:15" x14ac:dyDescent="0.25">
      <c r="C14">
        <v>402</v>
      </c>
      <c r="D14" t="s">
        <v>87</v>
      </c>
      <c r="E14" s="341">
        <v>225672</v>
      </c>
      <c r="F14" s="341">
        <v>225670.06400000001</v>
      </c>
      <c r="G14" s="341">
        <v>231982</v>
      </c>
      <c r="H14" s="341">
        <v>230594.511</v>
      </c>
      <c r="I14" s="341">
        <v>271951</v>
      </c>
      <c r="J14" s="341">
        <v>270599.42</v>
      </c>
    </row>
    <row r="15" spans="2:15" x14ac:dyDescent="0.25">
      <c r="C15">
        <v>404</v>
      </c>
      <c r="D15" t="s">
        <v>88</v>
      </c>
      <c r="E15" s="341">
        <v>11079</v>
      </c>
      <c r="F15" s="341">
        <v>11078.284</v>
      </c>
      <c r="G15" s="341">
        <v>11090</v>
      </c>
      <c r="H15" s="341">
        <v>11007</v>
      </c>
      <c r="I15" s="341">
        <v>12010</v>
      </c>
      <c r="J15" s="341">
        <v>11980</v>
      </c>
    </row>
    <row r="16" spans="2:15" x14ac:dyDescent="0.25">
      <c r="B16">
        <v>42</v>
      </c>
      <c r="D16" t="s">
        <v>497</v>
      </c>
      <c r="E16" s="341">
        <f t="shared" ref="E16:G16" si="12">SUM(E17:E23)</f>
        <v>241153.86499999999</v>
      </c>
      <c r="F16" s="341">
        <f t="shared" si="12"/>
        <v>200991.43799999999</v>
      </c>
      <c r="G16" s="341">
        <f t="shared" si="12"/>
        <v>305690</v>
      </c>
      <c r="H16" s="341">
        <f>SUM(H17:H23)</f>
        <v>269080.09999999998</v>
      </c>
      <c r="I16" s="341">
        <f t="shared" ref="I16:J16" si="13">SUM(I17:I23)</f>
        <v>295591</v>
      </c>
      <c r="J16" s="341">
        <f t="shared" si="13"/>
        <v>240633.36900000001</v>
      </c>
    </row>
    <row r="17" spans="2:10" x14ac:dyDescent="0.25">
      <c r="C17">
        <v>420</v>
      </c>
      <c r="D17" t="s">
        <v>1108</v>
      </c>
      <c r="E17" s="341">
        <v>8790</v>
      </c>
      <c r="F17" s="341">
        <v>2292.7820000000002</v>
      </c>
      <c r="G17" s="341">
        <v>7302</v>
      </c>
      <c r="H17" s="341">
        <v>3521.0830000000001</v>
      </c>
      <c r="I17" s="341">
        <v>8300</v>
      </c>
      <c r="J17" s="341">
        <v>5887.2269999999999</v>
      </c>
    </row>
    <row r="18" spans="2:10" x14ac:dyDescent="0.25">
      <c r="C18">
        <v>421</v>
      </c>
      <c r="D18" t="s">
        <v>1109</v>
      </c>
      <c r="E18" s="341">
        <v>83254.538</v>
      </c>
      <c r="F18" s="341">
        <v>79431.422999999995</v>
      </c>
      <c r="G18" s="341">
        <v>142800</v>
      </c>
      <c r="H18" s="341">
        <v>141157.47399999999</v>
      </c>
      <c r="I18" s="341">
        <v>118000</v>
      </c>
      <c r="J18" s="341">
        <v>100772.806</v>
      </c>
    </row>
    <row r="19" spans="2:10" x14ac:dyDescent="0.25">
      <c r="C19">
        <v>423</v>
      </c>
      <c r="D19" t="s">
        <v>673</v>
      </c>
      <c r="E19" s="341">
        <v>15461</v>
      </c>
      <c r="F19" s="341">
        <v>9580.3279999999995</v>
      </c>
      <c r="G19" s="341">
        <v>11915</v>
      </c>
      <c r="H19" s="341">
        <v>9897.1409999999996</v>
      </c>
      <c r="I19" s="341">
        <v>9565</v>
      </c>
      <c r="J19" s="341">
        <v>8086.9660000000003</v>
      </c>
    </row>
    <row r="20" spans="2:10" x14ac:dyDescent="0.25">
      <c r="C20">
        <v>424</v>
      </c>
      <c r="D20" t="s">
        <v>1110</v>
      </c>
      <c r="E20" s="341">
        <v>52500</v>
      </c>
      <c r="F20" s="341">
        <v>48015.561999999998</v>
      </c>
      <c r="G20" s="341">
        <v>59176</v>
      </c>
      <c r="H20" s="341">
        <v>51366.000999999997</v>
      </c>
      <c r="I20" s="341">
        <v>66135</v>
      </c>
      <c r="J20" s="341">
        <v>56581.576000000001</v>
      </c>
    </row>
    <row r="21" spans="2:10" x14ac:dyDescent="0.25">
      <c r="C21">
        <v>425</v>
      </c>
      <c r="D21" t="s">
        <v>675</v>
      </c>
      <c r="E21" s="341">
        <v>66874</v>
      </c>
      <c r="F21" s="341">
        <v>52924.252999999997</v>
      </c>
      <c r="G21" s="341">
        <v>71710</v>
      </c>
      <c r="H21" s="341">
        <v>54722.955999999998</v>
      </c>
      <c r="I21" s="341">
        <v>78916</v>
      </c>
      <c r="J21" s="341">
        <v>59229.696000000004</v>
      </c>
    </row>
    <row r="22" spans="2:10" x14ac:dyDescent="0.25">
      <c r="C22">
        <v>426</v>
      </c>
      <c r="D22" t="s">
        <v>676</v>
      </c>
      <c r="E22" s="341">
        <v>10274.326999999999</v>
      </c>
      <c r="F22" s="341">
        <v>6016.6980000000003</v>
      </c>
      <c r="G22" s="341">
        <v>12517</v>
      </c>
      <c r="H22" s="341">
        <v>8146.1679999999997</v>
      </c>
      <c r="I22" s="341">
        <v>12675</v>
      </c>
      <c r="J22" s="341">
        <v>10075.098</v>
      </c>
    </row>
    <row r="23" spans="2:10" x14ac:dyDescent="0.25">
      <c r="C23">
        <v>427</v>
      </c>
      <c r="D23" t="s">
        <v>700</v>
      </c>
      <c r="E23" s="341">
        <v>4000</v>
      </c>
      <c r="F23" s="341">
        <v>2730.3919999999998</v>
      </c>
      <c r="G23" s="341">
        <v>270</v>
      </c>
      <c r="H23" s="341">
        <v>269.27699999999999</v>
      </c>
      <c r="I23" s="341">
        <v>2000</v>
      </c>
      <c r="J23" s="341">
        <v>0</v>
      </c>
    </row>
    <row r="24" spans="2:10" x14ac:dyDescent="0.25">
      <c r="B24">
        <v>46</v>
      </c>
      <c r="D24" t="s">
        <v>496</v>
      </c>
      <c r="E24" s="343">
        <f t="shared" ref="E24:G24" si="14">SUM(E25:E26)</f>
        <v>30269.134999999998</v>
      </c>
      <c r="F24" s="343">
        <f t="shared" si="14"/>
        <v>30065.194</v>
      </c>
      <c r="G24" s="343">
        <f t="shared" si="14"/>
        <v>33750</v>
      </c>
      <c r="H24" s="343">
        <f>SUM(H25:H26)</f>
        <v>28426.296999999999</v>
      </c>
      <c r="I24" s="343">
        <f t="shared" ref="I24:J24" si="15">SUM(I25:I26)</f>
        <v>27900</v>
      </c>
      <c r="J24" s="343">
        <f t="shared" si="15"/>
        <v>22988.924999999999</v>
      </c>
    </row>
    <row r="25" spans="2:10" x14ac:dyDescent="0.25">
      <c r="C25">
        <v>464</v>
      </c>
      <c r="D25" t="s">
        <v>678</v>
      </c>
      <c r="E25" s="341">
        <v>30063.625</v>
      </c>
      <c r="F25" s="341">
        <v>29859.684000000001</v>
      </c>
      <c r="G25" s="341">
        <v>33709.516000000003</v>
      </c>
      <c r="H25" s="341">
        <v>28385.812999999998</v>
      </c>
      <c r="I25" s="341">
        <v>27778.098000000002</v>
      </c>
      <c r="J25" s="341">
        <v>22867.023000000001</v>
      </c>
    </row>
    <row r="26" spans="2:10" x14ac:dyDescent="0.25">
      <c r="C26">
        <v>465</v>
      </c>
      <c r="D26" t="s">
        <v>89</v>
      </c>
      <c r="E26" s="341">
        <v>205.51</v>
      </c>
      <c r="F26" s="341">
        <v>205.51</v>
      </c>
      <c r="G26" s="341">
        <v>40.484000000000002</v>
      </c>
      <c r="H26" s="341">
        <v>40.484000000000002</v>
      </c>
      <c r="I26" s="341">
        <v>121.902</v>
      </c>
      <c r="J26" s="341">
        <v>121.902</v>
      </c>
    </row>
    <row r="27" spans="2:10" x14ac:dyDescent="0.25">
      <c r="B27">
        <v>48</v>
      </c>
      <c r="D27" t="s">
        <v>95</v>
      </c>
      <c r="E27" s="341">
        <f t="shared" ref="E27:G27" si="16">SUM(E28:E32)</f>
        <v>83898</v>
      </c>
      <c r="F27" s="341">
        <f t="shared" si="16"/>
        <v>21856.309000000001</v>
      </c>
      <c r="G27" s="341">
        <f t="shared" si="16"/>
        <v>76665</v>
      </c>
      <c r="H27" s="341">
        <f>SUM(H28:H32)</f>
        <v>29461.504000000001</v>
      </c>
      <c r="I27" s="341">
        <f t="shared" ref="I27:J27" si="17">SUM(I28:I32)</f>
        <v>70597</v>
      </c>
      <c r="J27" s="341">
        <f t="shared" si="17"/>
        <v>46391.221999999994</v>
      </c>
    </row>
    <row r="28" spans="2:10" x14ac:dyDescent="0.25">
      <c r="C28">
        <v>480</v>
      </c>
      <c r="D28" t="s">
        <v>96</v>
      </c>
      <c r="E28" s="341">
        <v>11746</v>
      </c>
      <c r="F28" s="341">
        <v>7911.634</v>
      </c>
      <c r="G28" s="341">
        <v>13177</v>
      </c>
      <c r="H28" s="341">
        <v>10638.686</v>
      </c>
      <c r="I28" s="341">
        <v>15862</v>
      </c>
      <c r="J28" s="341">
        <v>9942.9869999999992</v>
      </c>
    </row>
    <row r="29" spans="2:10" x14ac:dyDescent="0.25">
      <c r="C29">
        <v>481</v>
      </c>
      <c r="D29" t="s">
        <v>97</v>
      </c>
      <c r="E29" s="341">
        <v>13445.8</v>
      </c>
      <c r="F29" s="341">
        <v>6171.6180000000004</v>
      </c>
      <c r="G29" s="341">
        <v>6989</v>
      </c>
      <c r="H29" s="341">
        <v>4051.404</v>
      </c>
      <c r="I29" s="341">
        <v>6781</v>
      </c>
      <c r="J29" s="341">
        <v>3510.7570000000001</v>
      </c>
    </row>
    <row r="30" spans="2:10" x14ac:dyDescent="0.25">
      <c r="C30">
        <v>482</v>
      </c>
      <c r="D30" t="s">
        <v>98</v>
      </c>
      <c r="E30" s="341">
        <v>38240</v>
      </c>
      <c r="F30" s="341">
        <v>0</v>
      </c>
      <c r="G30" s="341">
        <v>34499</v>
      </c>
      <c r="H30" s="341">
        <v>1205.336</v>
      </c>
      <c r="I30" s="341">
        <v>1430</v>
      </c>
      <c r="J30" s="341">
        <v>1298.68</v>
      </c>
    </row>
    <row r="31" spans="2:10" x14ac:dyDescent="0.25">
      <c r="C31">
        <v>483</v>
      </c>
      <c r="D31" t="s">
        <v>99</v>
      </c>
      <c r="E31" s="341">
        <v>72.2</v>
      </c>
      <c r="F31" s="341">
        <v>71.5</v>
      </c>
      <c r="G31" s="341">
        <v>0</v>
      </c>
      <c r="H31" s="341">
        <v>0</v>
      </c>
      <c r="I31" s="341">
        <v>0</v>
      </c>
      <c r="J31" s="341">
        <v>0</v>
      </c>
    </row>
    <row r="32" spans="2:10" x14ac:dyDescent="0.25">
      <c r="C32">
        <v>485</v>
      </c>
      <c r="D32" t="s">
        <v>101</v>
      </c>
      <c r="E32" s="341">
        <v>20394</v>
      </c>
      <c r="F32" s="341">
        <v>7701.5569999999998</v>
      </c>
      <c r="G32" s="341">
        <v>22000</v>
      </c>
      <c r="H32" s="341">
        <v>13566.078</v>
      </c>
      <c r="I32" s="341">
        <v>46524</v>
      </c>
      <c r="J32" s="341">
        <v>31638.797999999999</v>
      </c>
    </row>
    <row r="33" spans="5:10" x14ac:dyDescent="0.25">
      <c r="E33" s="341">
        <f>E27+E24+E16+E12</f>
        <v>1132164</v>
      </c>
      <c r="F33" s="341">
        <f t="shared" ref="F33:J33" si="18">F27+F24+F16+F12</f>
        <v>1029748.974</v>
      </c>
      <c r="G33" s="341">
        <f t="shared" si="18"/>
        <v>1210403</v>
      </c>
      <c r="H33" s="341">
        <f t="shared" si="18"/>
        <v>1119143.6889999998</v>
      </c>
      <c r="I33" s="341">
        <f t="shared" si="18"/>
        <v>1322536</v>
      </c>
      <c r="J33" s="341">
        <f t="shared" si="18"/>
        <v>1232957.632</v>
      </c>
    </row>
    <row r="34" spans="5:10" x14ac:dyDescent="0.25">
      <c r="E34" s="341">
        <f>E33-E4</f>
        <v>0</v>
      </c>
      <c r="F34" s="341">
        <f t="shared" ref="F34:J34" si="19">F33-F4</f>
        <v>0</v>
      </c>
      <c r="G34" s="341">
        <f t="shared" si="19"/>
        <v>0</v>
      </c>
      <c r="H34" s="341">
        <f t="shared" si="19"/>
        <v>0</v>
      </c>
      <c r="I34" s="341">
        <f t="shared" si="19"/>
        <v>0</v>
      </c>
      <c r="J34" s="341">
        <f t="shared" si="19"/>
        <v>9.0000000083819032E-2</v>
      </c>
    </row>
  </sheetData>
  <mergeCells count="8">
    <mergeCell ref="B11:C11"/>
    <mergeCell ref="B2:D3"/>
    <mergeCell ref="E2:F2"/>
    <mergeCell ref="G2:H2"/>
    <mergeCell ref="I2:J2"/>
    <mergeCell ref="B4:D4"/>
    <mergeCell ref="B8:C8"/>
    <mergeCell ref="B5:C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3"/>
  <sheetViews>
    <sheetView zoomScale="90" zoomScaleNormal="90" workbookViewId="0">
      <selection activeCell="L37" sqref="L37"/>
    </sheetView>
  </sheetViews>
  <sheetFormatPr defaultRowHeight="15" x14ac:dyDescent="0.25"/>
  <cols>
    <col min="1" max="1" width="2.5703125" customWidth="1"/>
    <col min="2" max="3" width="5.7109375" customWidth="1"/>
    <col min="4" max="4" width="52" bestFit="1" customWidth="1"/>
    <col min="5" max="6" width="14.28515625" style="341" customWidth="1"/>
    <col min="7" max="10" width="14.28515625" customWidth="1"/>
  </cols>
  <sheetData>
    <row r="1" spans="2:15" x14ac:dyDescent="0.25">
      <c r="O1">
        <v>1000</v>
      </c>
    </row>
    <row r="2" spans="2:15" x14ac:dyDescent="0.25">
      <c r="B2" s="412" t="s">
        <v>612</v>
      </c>
      <c r="C2" s="412"/>
      <c r="D2" s="412"/>
      <c r="E2" s="436" t="s">
        <v>1165</v>
      </c>
      <c r="F2" s="436"/>
      <c r="G2" s="436" t="s">
        <v>1166</v>
      </c>
      <c r="H2" s="436"/>
      <c r="I2" s="436" t="s">
        <v>1167</v>
      </c>
      <c r="J2" s="436"/>
    </row>
    <row r="3" spans="2:15" x14ac:dyDescent="0.25">
      <c r="B3" s="412"/>
      <c r="C3" s="412"/>
      <c r="D3" s="412"/>
      <c r="E3" s="341" t="s">
        <v>173</v>
      </c>
      <c r="F3" s="341" t="s">
        <v>174</v>
      </c>
      <c r="G3" s="341" t="s">
        <v>173</v>
      </c>
      <c r="H3" s="341" t="s">
        <v>174</v>
      </c>
      <c r="I3" s="341" t="s">
        <v>173</v>
      </c>
      <c r="J3" s="341" t="s">
        <v>174</v>
      </c>
    </row>
    <row r="4" spans="2:15" x14ac:dyDescent="0.25">
      <c r="B4" s="412" t="s">
        <v>1168</v>
      </c>
      <c r="C4" s="412"/>
      <c r="D4" s="412"/>
      <c r="E4" s="341">
        <f>E5</f>
        <v>414695</v>
      </c>
      <c r="F4" s="341">
        <f t="shared" ref="F4:I4" si="0">F5</f>
        <v>229490.72</v>
      </c>
      <c r="G4" s="341">
        <f t="shared" si="0"/>
        <v>986496</v>
      </c>
      <c r="H4" s="341">
        <f t="shared" si="0"/>
        <v>774955.81900000002</v>
      </c>
      <c r="I4" s="341">
        <f t="shared" si="0"/>
        <v>668373</v>
      </c>
      <c r="J4" s="341">
        <f>J5</f>
        <v>598510.92599999998</v>
      </c>
    </row>
    <row r="5" spans="2:15" x14ac:dyDescent="0.25">
      <c r="B5" s="411">
        <v>2</v>
      </c>
      <c r="C5" s="411"/>
      <c r="D5" t="s">
        <v>1121</v>
      </c>
      <c r="E5" s="341">
        <f t="shared" ref="E5:G5" si="1">SUM(E6)</f>
        <v>414695</v>
      </c>
      <c r="F5" s="341">
        <f t="shared" si="1"/>
        <v>229490.72</v>
      </c>
      <c r="G5" s="341">
        <f t="shared" si="1"/>
        <v>986496</v>
      </c>
      <c r="H5" s="341">
        <f>SUM(H6)</f>
        <v>774955.81900000002</v>
      </c>
      <c r="I5" s="341">
        <f t="shared" ref="I5:J5" si="2">SUM(I6)</f>
        <v>668373</v>
      </c>
      <c r="J5" s="341">
        <f t="shared" si="2"/>
        <v>598510.92599999998</v>
      </c>
    </row>
    <row r="6" spans="2:15" x14ac:dyDescent="0.25">
      <c r="C6">
        <v>20</v>
      </c>
      <c r="D6" t="s">
        <v>1122</v>
      </c>
      <c r="E6" s="341">
        <v>414695</v>
      </c>
      <c r="F6" s="341">
        <v>229490.72</v>
      </c>
      <c r="G6" s="341">
        <v>986496</v>
      </c>
      <c r="H6" s="341">
        <v>774955.81900000002</v>
      </c>
      <c r="I6" s="341">
        <v>668373</v>
      </c>
      <c r="J6" s="341">
        <v>598510.92599999998</v>
      </c>
    </row>
    <row r="7" spans="2:15" x14ac:dyDescent="0.25">
      <c r="B7" s="411" t="s">
        <v>666</v>
      </c>
      <c r="C7" s="411"/>
      <c r="G7" s="341"/>
      <c r="H7" s="341"/>
    </row>
    <row r="8" spans="2:15" x14ac:dyDescent="0.25">
      <c r="B8">
        <v>40</v>
      </c>
      <c r="D8" t="s">
        <v>498</v>
      </c>
      <c r="E8" s="341">
        <f t="shared" ref="E8:G8" si="3">SUM(E9:E11)</f>
        <v>14208.063</v>
      </c>
      <c r="F8" s="341">
        <f t="shared" si="3"/>
        <v>13939.007</v>
      </c>
      <c r="G8" s="341">
        <f t="shared" si="3"/>
        <v>15650</v>
      </c>
      <c r="H8" s="341">
        <f>SUM(H9:H11)</f>
        <v>15335.865000000002</v>
      </c>
      <c r="I8" s="341">
        <f t="shared" ref="I8:J8" si="4">SUM(I9:I11)</f>
        <v>17841</v>
      </c>
      <c r="J8" s="341">
        <f t="shared" si="4"/>
        <v>17829.467000000001</v>
      </c>
    </row>
    <row r="9" spans="2:15" x14ac:dyDescent="0.25">
      <c r="C9">
        <v>401</v>
      </c>
      <c r="D9" t="s">
        <v>1107</v>
      </c>
      <c r="E9" s="341">
        <v>10028.063</v>
      </c>
      <c r="F9" s="341">
        <v>9850.1039999999994</v>
      </c>
      <c r="G9" s="341">
        <v>11076</v>
      </c>
      <c r="H9" s="341">
        <v>10862.056</v>
      </c>
      <c r="I9" s="341">
        <v>12655</v>
      </c>
      <c r="J9" s="341">
        <v>12644.304</v>
      </c>
    </row>
    <row r="10" spans="2:15" x14ac:dyDescent="0.25">
      <c r="C10">
        <v>402</v>
      </c>
      <c r="D10" t="s">
        <v>87</v>
      </c>
      <c r="E10" s="341">
        <v>3900</v>
      </c>
      <c r="F10" s="341">
        <v>3818.9029999999998</v>
      </c>
      <c r="G10" s="341">
        <v>4304</v>
      </c>
      <c r="H10" s="341">
        <v>4212.8090000000002</v>
      </c>
      <c r="I10" s="341">
        <v>4906</v>
      </c>
      <c r="J10" s="341">
        <v>4905.1629999999996</v>
      </c>
    </row>
    <row r="11" spans="2:15" x14ac:dyDescent="0.25">
      <c r="C11">
        <v>404</v>
      </c>
      <c r="D11" t="s">
        <v>88</v>
      </c>
      <c r="E11" s="341">
        <v>280</v>
      </c>
      <c r="F11" s="341">
        <v>270</v>
      </c>
      <c r="G11" s="341">
        <v>270</v>
      </c>
      <c r="H11" s="341">
        <v>261</v>
      </c>
      <c r="I11" s="341">
        <v>280</v>
      </c>
      <c r="J11" s="341">
        <v>280</v>
      </c>
    </row>
    <row r="12" spans="2:15" x14ac:dyDescent="0.25">
      <c r="B12">
        <v>42</v>
      </c>
      <c r="D12" t="s">
        <v>497</v>
      </c>
      <c r="E12" s="341">
        <f t="shared" ref="E12:G12" si="5">SUM(E13:E18)</f>
        <v>47015</v>
      </c>
      <c r="F12" s="341">
        <f t="shared" si="5"/>
        <v>36078.620999999999</v>
      </c>
      <c r="G12" s="341">
        <f t="shared" si="5"/>
        <v>55244.104999999996</v>
      </c>
      <c r="H12" s="341">
        <f>SUM(H13:H18)</f>
        <v>44913.840000000004</v>
      </c>
      <c r="I12" s="341">
        <f t="shared" ref="I12:J12" si="6">SUM(I13:I18)</f>
        <v>79569.595000000001</v>
      </c>
      <c r="J12" s="341">
        <f t="shared" si="6"/>
        <v>70462.984000000011</v>
      </c>
    </row>
    <row r="13" spans="2:15" x14ac:dyDescent="0.25">
      <c r="C13">
        <v>420</v>
      </c>
      <c r="D13" t="s">
        <v>1108</v>
      </c>
      <c r="E13" s="341">
        <v>515</v>
      </c>
      <c r="F13" s="341">
        <v>129.721</v>
      </c>
      <c r="G13" s="341">
        <v>1744.105</v>
      </c>
      <c r="H13" s="341">
        <v>290.34500000000003</v>
      </c>
      <c r="I13" s="341">
        <v>1700</v>
      </c>
      <c r="J13" s="341">
        <v>925.90300000000002</v>
      </c>
    </row>
    <row r="14" spans="2:15" x14ac:dyDescent="0.25">
      <c r="C14">
        <v>421</v>
      </c>
      <c r="D14" t="s">
        <v>1109</v>
      </c>
      <c r="E14" s="341">
        <v>2000</v>
      </c>
      <c r="F14" s="341">
        <v>1632.354</v>
      </c>
      <c r="G14" s="341">
        <v>3200</v>
      </c>
      <c r="H14" s="341">
        <v>2300.7199999999998</v>
      </c>
      <c r="I14" s="341">
        <v>5319.5950000000003</v>
      </c>
      <c r="J14" s="341">
        <v>1979.451</v>
      </c>
    </row>
    <row r="15" spans="2:15" x14ac:dyDescent="0.25">
      <c r="C15">
        <v>423</v>
      </c>
      <c r="D15" t="s">
        <v>673</v>
      </c>
      <c r="E15" s="341">
        <v>500</v>
      </c>
      <c r="F15" s="341">
        <v>230.584</v>
      </c>
      <c r="G15" s="341">
        <v>700</v>
      </c>
      <c r="H15" s="341">
        <v>182.33799999999999</v>
      </c>
      <c r="I15" s="341">
        <v>1000</v>
      </c>
      <c r="J15" s="341">
        <v>393.55799999999999</v>
      </c>
    </row>
    <row r="16" spans="2:15" x14ac:dyDescent="0.25">
      <c r="C16">
        <v>424</v>
      </c>
      <c r="D16" t="s">
        <v>1110</v>
      </c>
      <c r="E16" s="341">
        <v>6200</v>
      </c>
      <c r="F16" s="341">
        <v>2275.9360000000001</v>
      </c>
      <c r="G16" s="341">
        <v>7300</v>
      </c>
      <c r="H16" s="341">
        <v>5410.3720000000003</v>
      </c>
      <c r="I16" s="341">
        <v>7450</v>
      </c>
      <c r="J16" s="341">
        <v>6675.9620000000004</v>
      </c>
    </row>
    <row r="17" spans="2:17" x14ac:dyDescent="0.25">
      <c r="C17">
        <v>425</v>
      </c>
      <c r="D17" t="s">
        <v>675</v>
      </c>
      <c r="E17" s="341">
        <v>36500</v>
      </c>
      <c r="F17" s="341">
        <v>31474.892</v>
      </c>
      <c r="G17" s="341">
        <v>40900</v>
      </c>
      <c r="H17" s="341">
        <v>36345.351999999999</v>
      </c>
      <c r="I17" s="341">
        <v>63000</v>
      </c>
      <c r="J17" s="341">
        <v>59848.135000000002</v>
      </c>
    </row>
    <row r="18" spans="2:17" x14ac:dyDescent="0.25">
      <c r="C18">
        <v>426</v>
      </c>
      <c r="D18" t="s">
        <v>676</v>
      </c>
      <c r="E18" s="341">
        <v>1300</v>
      </c>
      <c r="F18" s="341">
        <v>335.13400000000001</v>
      </c>
      <c r="G18" s="341">
        <v>1400</v>
      </c>
      <c r="H18" s="341">
        <v>384.71300000000002</v>
      </c>
      <c r="I18" s="341">
        <v>1100</v>
      </c>
      <c r="J18" s="341">
        <v>639.97500000000002</v>
      </c>
    </row>
    <row r="19" spans="2:17" x14ac:dyDescent="0.25">
      <c r="B19">
        <v>45</v>
      </c>
      <c r="D19" t="s">
        <v>1123</v>
      </c>
      <c r="E19" s="341">
        <f t="shared" ref="E19:G19" si="7">E20</f>
        <v>1720</v>
      </c>
      <c r="F19" s="341">
        <f t="shared" si="7"/>
        <v>1714.287</v>
      </c>
      <c r="G19" s="341">
        <f t="shared" si="7"/>
        <v>1524.211</v>
      </c>
      <c r="H19" s="341">
        <f>H20</f>
        <v>1524.211</v>
      </c>
      <c r="I19" s="341">
        <f t="shared" ref="I19:J19" si="8">I20</f>
        <v>930.33100000000002</v>
      </c>
      <c r="J19" s="341">
        <f t="shared" si="8"/>
        <v>930.33100000000002</v>
      </c>
      <c r="K19" s="341"/>
      <c r="L19" s="341"/>
      <c r="M19" s="341"/>
      <c r="N19" s="341"/>
      <c r="O19" s="341"/>
      <c r="P19" s="341"/>
      <c r="Q19" s="341"/>
    </row>
    <row r="20" spans="2:17" x14ac:dyDescent="0.25">
      <c r="C20">
        <v>451</v>
      </c>
      <c r="D20" t="s">
        <v>1045</v>
      </c>
      <c r="E20" s="341">
        <v>1720</v>
      </c>
      <c r="F20" s="341">
        <v>1714.287</v>
      </c>
      <c r="G20" s="341">
        <v>1524.211</v>
      </c>
      <c r="H20" s="341">
        <v>1524.211</v>
      </c>
      <c r="I20" s="341">
        <v>930.33100000000002</v>
      </c>
      <c r="J20" s="341">
        <v>930.33100000000002</v>
      </c>
    </row>
    <row r="21" spans="2:17" x14ac:dyDescent="0.25">
      <c r="B21">
        <v>46</v>
      </c>
      <c r="D21" t="s">
        <v>496</v>
      </c>
      <c r="E21" s="341">
        <f t="shared" ref="E21:G21" si="9">E22</f>
        <v>150</v>
      </c>
      <c r="F21" s="341">
        <f t="shared" si="9"/>
        <v>137.00200000000001</v>
      </c>
      <c r="G21" s="341">
        <f t="shared" si="9"/>
        <v>585</v>
      </c>
      <c r="H21" s="341">
        <f>H22</f>
        <v>548.25400000000002</v>
      </c>
      <c r="I21" s="341">
        <f t="shared" ref="I21:J21" si="10">I22</f>
        <v>272.572</v>
      </c>
      <c r="J21" s="341">
        <f t="shared" si="10"/>
        <v>72.572000000000003</v>
      </c>
    </row>
    <row r="22" spans="2:17" x14ac:dyDescent="0.25">
      <c r="C22">
        <v>464</v>
      </c>
      <c r="D22" t="s">
        <v>678</v>
      </c>
      <c r="E22" s="341">
        <v>150</v>
      </c>
      <c r="F22" s="341">
        <v>137.00200000000001</v>
      </c>
      <c r="G22" s="341">
        <v>585</v>
      </c>
      <c r="H22" s="341">
        <v>548.25400000000002</v>
      </c>
      <c r="I22" s="341">
        <v>272.572</v>
      </c>
      <c r="J22" s="341">
        <v>72.572000000000003</v>
      </c>
    </row>
    <row r="23" spans="2:17" x14ac:dyDescent="0.25">
      <c r="B23">
        <v>48</v>
      </c>
      <c r="D23" t="s">
        <v>95</v>
      </c>
      <c r="E23" s="341">
        <f t="shared" ref="E23:H23" si="11">SUM(E24:E29)</f>
        <v>337231.93699999998</v>
      </c>
      <c r="F23" s="341">
        <f t="shared" si="11"/>
        <v>163336.071</v>
      </c>
      <c r="G23" s="341">
        <f t="shared" si="11"/>
        <v>896557</v>
      </c>
      <c r="H23" s="341">
        <f t="shared" si="11"/>
        <v>695707.96499999997</v>
      </c>
      <c r="I23" s="341">
        <f>SUM(I24:I29)</f>
        <v>553759.50199999998</v>
      </c>
      <c r="J23" s="341">
        <f>SUM(J24:J29)</f>
        <v>493710.61900000001</v>
      </c>
    </row>
    <row r="24" spans="2:17" x14ac:dyDescent="0.25">
      <c r="C24">
        <v>480</v>
      </c>
      <c r="D24" t="s">
        <v>96</v>
      </c>
      <c r="E24" s="341">
        <v>560</v>
      </c>
      <c r="F24" s="341">
        <v>230.52099999999999</v>
      </c>
      <c r="G24" s="341">
        <v>300</v>
      </c>
      <c r="H24" s="341">
        <v>30.78</v>
      </c>
      <c r="I24" s="341">
        <v>4939.0540000000001</v>
      </c>
      <c r="J24" s="341">
        <v>2939.0010000000002</v>
      </c>
    </row>
    <row r="25" spans="2:17" x14ac:dyDescent="0.25">
      <c r="C25">
        <v>481</v>
      </c>
      <c r="D25" t="s">
        <v>97</v>
      </c>
      <c r="E25" s="341">
        <v>171.93700000000001</v>
      </c>
      <c r="F25" s="341">
        <v>63.307000000000002</v>
      </c>
      <c r="G25" s="341">
        <v>1000</v>
      </c>
      <c r="H25" s="341">
        <v>0</v>
      </c>
      <c r="I25" s="341">
        <v>6140.4480000000003</v>
      </c>
      <c r="J25" s="341">
        <v>1140.4480000000001</v>
      </c>
    </row>
    <row r="26" spans="2:17" x14ac:dyDescent="0.25">
      <c r="C26">
        <v>483</v>
      </c>
      <c r="D26" t="s">
        <v>99</v>
      </c>
      <c r="E26" s="341">
        <v>300</v>
      </c>
      <c r="F26" s="341">
        <v>0</v>
      </c>
      <c r="G26" s="341">
        <v>0</v>
      </c>
      <c r="H26" s="341">
        <v>0</v>
      </c>
      <c r="I26" s="341">
        <v>300</v>
      </c>
      <c r="J26" s="341">
        <v>37.17</v>
      </c>
    </row>
    <row r="27" spans="2:17" x14ac:dyDescent="0.25">
      <c r="C27">
        <v>484</v>
      </c>
      <c r="D27" t="s">
        <v>100</v>
      </c>
      <c r="E27" s="341">
        <v>336200</v>
      </c>
      <c r="F27" s="341">
        <v>163042.24299999999</v>
      </c>
      <c r="G27" s="341">
        <v>895200</v>
      </c>
      <c r="H27" s="341">
        <v>695620.48499999999</v>
      </c>
      <c r="I27" s="341">
        <v>538880</v>
      </c>
      <c r="J27" s="341">
        <v>489594</v>
      </c>
    </row>
    <row r="28" spans="2:17" x14ac:dyDescent="0.25">
      <c r="C28">
        <v>485</v>
      </c>
      <c r="D28" t="s">
        <v>101</v>
      </c>
      <c r="E28" s="341">
        <v>0</v>
      </c>
      <c r="F28" s="341">
        <v>0</v>
      </c>
      <c r="G28" s="341">
        <v>57</v>
      </c>
      <c r="H28" s="341">
        <v>56.7</v>
      </c>
      <c r="I28" s="341">
        <v>1500</v>
      </c>
      <c r="J28" s="341">
        <v>0</v>
      </c>
    </row>
    <row r="29" spans="2:17" x14ac:dyDescent="0.25">
      <c r="C29">
        <v>486</v>
      </c>
      <c r="D29" t="s">
        <v>102</v>
      </c>
      <c r="E29" s="341">
        <v>0</v>
      </c>
      <c r="F29" s="341">
        <v>0</v>
      </c>
      <c r="G29" s="341">
        <v>0</v>
      </c>
      <c r="H29" s="341">
        <v>0</v>
      </c>
      <c r="I29" s="341">
        <v>2000</v>
      </c>
      <c r="J29" s="341">
        <v>0</v>
      </c>
    </row>
    <row r="30" spans="2:17" x14ac:dyDescent="0.25">
      <c r="B30">
        <v>49</v>
      </c>
      <c r="D30" t="s">
        <v>105</v>
      </c>
      <c r="E30" s="341">
        <f t="shared" ref="E30:G30" si="12">E31</f>
        <v>14370</v>
      </c>
      <c r="F30" s="341">
        <f t="shared" si="12"/>
        <v>14285.732</v>
      </c>
      <c r="G30" s="341">
        <f t="shared" si="12"/>
        <v>16935.684000000001</v>
      </c>
      <c r="H30" s="341">
        <f>H31</f>
        <v>16935.684000000001</v>
      </c>
      <c r="I30" s="341">
        <f t="shared" ref="I30:J30" si="13">I31</f>
        <v>16000</v>
      </c>
      <c r="J30" s="341">
        <f t="shared" si="13"/>
        <v>15505.053</v>
      </c>
    </row>
    <row r="31" spans="2:17" x14ac:dyDescent="0.25">
      <c r="C31">
        <v>491</v>
      </c>
      <c r="D31" t="s">
        <v>106</v>
      </c>
      <c r="E31" s="341">
        <v>14370</v>
      </c>
      <c r="F31" s="341">
        <v>14285.732</v>
      </c>
      <c r="G31" s="341">
        <v>16935.684000000001</v>
      </c>
      <c r="H31" s="341">
        <v>16935.684000000001</v>
      </c>
      <c r="I31" s="341">
        <v>16000</v>
      </c>
      <c r="J31" s="341">
        <v>15505.053</v>
      </c>
    </row>
    <row r="32" spans="2:17" x14ac:dyDescent="0.25">
      <c r="E32" s="341">
        <f>E30+E23+E21+E19+E12+E8</f>
        <v>414695</v>
      </c>
      <c r="F32" s="341">
        <f t="shared" ref="F32:J32" si="14">F30+F23+F21+F19+F12+F8</f>
        <v>229490.72</v>
      </c>
      <c r="G32" s="341">
        <f t="shared" si="14"/>
        <v>986496</v>
      </c>
      <c r="H32" s="341">
        <f t="shared" si="14"/>
        <v>774965.8189999999</v>
      </c>
      <c r="I32" s="341">
        <f t="shared" si="14"/>
        <v>668373</v>
      </c>
      <c r="J32" s="341">
        <f t="shared" si="14"/>
        <v>598511.02599999995</v>
      </c>
    </row>
    <row r="33" spans="5:10" x14ac:dyDescent="0.25">
      <c r="E33" s="341">
        <f>E32-E4</f>
        <v>0</v>
      </c>
      <c r="F33" s="341">
        <f t="shared" ref="F33:J33" si="15">F32-F4</f>
        <v>0</v>
      </c>
      <c r="G33" s="341">
        <f t="shared" si="15"/>
        <v>0</v>
      </c>
      <c r="H33" s="341">
        <f t="shared" si="15"/>
        <v>9.9999999998835847</v>
      </c>
      <c r="I33" s="341">
        <f t="shared" si="15"/>
        <v>0</v>
      </c>
      <c r="J33" s="341">
        <f t="shared" si="15"/>
        <v>9.9999999976716936E-2</v>
      </c>
    </row>
  </sheetData>
  <mergeCells count="7">
    <mergeCell ref="G2:H2"/>
    <mergeCell ref="I2:J2"/>
    <mergeCell ref="B5:C5"/>
    <mergeCell ref="B7:C7"/>
    <mergeCell ref="B2:D3"/>
    <mergeCell ref="B4:D4"/>
    <mergeCell ref="E2:F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2"/>
  <sheetViews>
    <sheetView workbookViewId="0">
      <selection activeCell="Q21" sqref="Q21"/>
    </sheetView>
  </sheetViews>
  <sheetFormatPr defaultRowHeight="15" x14ac:dyDescent="0.25"/>
  <cols>
    <col min="1" max="1" width="3.5703125" style="57" customWidth="1"/>
    <col min="2" max="2" width="6.140625" style="57" customWidth="1"/>
    <col min="3" max="3" width="5.28515625" style="57" customWidth="1"/>
    <col min="4" max="4" width="31.140625" style="57" customWidth="1"/>
    <col min="5" max="5" width="15.28515625" style="57" hidden="1" customWidth="1"/>
    <col min="6" max="11" width="13.28515625" style="57" customWidth="1"/>
    <col min="12" max="16384" width="9.140625" style="57"/>
  </cols>
  <sheetData>
    <row r="1" spans="2:18" x14ac:dyDescent="0.25">
      <c r="O1" s="57">
        <v>1000</v>
      </c>
    </row>
    <row r="3" spans="2:18" ht="15.75" thickBot="1" x14ac:dyDescent="0.3"/>
    <row r="4" spans="2:18" x14ac:dyDescent="0.25">
      <c r="B4" s="403" t="s">
        <v>660</v>
      </c>
      <c r="C4" s="404"/>
      <c r="D4" s="404"/>
      <c r="E4" s="404"/>
      <c r="F4" s="404"/>
      <c r="G4" s="404"/>
      <c r="H4" s="404"/>
      <c r="I4" s="404"/>
    </row>
    <row r="5" spans="2:18" ht="22.5" x14ac:dyDescent="0.25">
      <c r="B5" s="390" t="s">
        <v>613</v>
      </c>
      <c r="C5" s="391"/>
      <c r="D5" s="392"/>
      <c r="E5" s="176" t="s">
        <v>171</v>
      </c>
      <c r="F5" s="136" t="s">
        <v>171</v>
      </c>
      <c r="G5" s="136" t="s">
        <v>662</v>
      </c>
      <c r="H5" s="136" t="s">
        <v>172</v>
      </c>
      <c r="I5" s="136" t="s">
        <v>663</v>
      </c>
      <c r="J5" s="136"/>
      <c r="K5" s="136"/>
      <c r="L5" s="185"/>
      <c r="M5" s="185"/>
      <c r="N5" s="185"/>
      <c r="O5" s="185"/>
      <c r="P5" s="185"/>
      <c r="Q5" s="185"/>
      <c r="R5" s="185"/>
    </row>
    <row r="6" spans="2:18" s="138" customFormat="1" x14ac:dyDescent="0.25">
      <c r="B6" s="393" t="s">
        <v>739</v>
      </c>
      <c r="C6" s="394"/>
      <c r="D6" s="394"/>
      <c r="E6" s="164">
        <f>E7</f>
        <v>2179461</v>
      </c>
      <c r="F6" s="164">
        <f t="shared" ref="F6:J6" si="0">F7</f>
        <v>2858571</v>
      </c>
      <c r="G6" s="164">
        <f t="shared" si="0"/>
        <v>2618151.6009999998</v>
      </c>
      <c r="H6" s="164">
        <f t="shared" si="0"/>
        <v>3291400</v>
      </c>
      <c r="I6" s="164">
        <f t="shared" si="0"/>
        <v>2994585.6460000002</v>
      </c>
      <c r="J6" s="164">
        <f t="shared" si="0"/>
        <v>3897445</v>
      </c>
      <c r="K6" s="164">
        <f>K7</f>
        <v>3613632.426</v>
      </c>
      <c r="L6" s="185"/>
      <c r="M6" s="185"/>
      <c r="N6" s="185"/>
      <c r="O6" s="185"/>
      <c r="P6" s="185"/>
      <c r="Q6" s="185"/>
      <c r="R6" s="185"/>
    </row>
    <row r="7" spans="2:18" x14ac:dyDescent="0.25">
      <c r="B7" s="189" t="s">
        <v>740</v>
      </c>
      <c r="C7" s="190"/>
      <c r="D7" s="190"/>
      <c r="E7" s="167">
        <f t="shared" ref="E7:J7" si="1">E8</f>
        <v>2179461</v>
      </c>
      <c r="F7" s="167">
        <f t="shared" si="1"/>
        <v>2858571</v>
      </c>
      <c r="G7" s="167">
        <f t="shared" si="1"/>
        <v>2618151.6009999998</v>
      </c>
      <c r="H7" s="167">
        <f t="shared" si="1"/>
        <v>3291400</v>
      </c>
      <c r="I7" s="167">
        <f t="shared" si="1"/>
        <v>2994585.6460000002</v>
      </c>
      <c r="J7" s="167">
        <f t="shared" si="1"/>
        <v>3897445</v>
      </c>
      <c r="K7" s="167">
        <f>K8</f>
        <v>3613632.426</v>
      </c>
      <c r="L7" s="185"/>
      <c r="M7" s="185"/>
      <c r="N7" s="185"/>
      <c r="O7" s="185"/>
      <c r="P7" s="185"/>
      <c r="Q7" s="185"/>
      <c r="R7" s="185"/>
    </row>
    <row r="8" spans="2:18" x14ac:dyDescent="0.25">
      <c r="B8" s="186"/>
      <c r="C8" s="191">
        <v>20</v>
      </c>
      <c r="D8" s="191" t="s">
        <v>613</v>
      </c>
      <c r="E8" s="192">
        <v>2179461</v>
      </c>
      <c r="F8" s="192">
        <v>2858571</v>
      </c>
      <c r="G8" s="192">
        <v>2618151.6009999998</v>
      </c>
      <c r="H8" s="192">
        <v>3291400</v>
      </c>
      <c r="I8" s="192">
        <v>2994585.6460000002</v>
      </c>
      <c r="J8" s="192">
        <v>3897445</v>
      </c>
      <c r="K8" s="192">
        <v>3613632.426</v>
      </c>
      <c r="L8" s="185"/>
      <c r="M8" s="185"/>
      <c r="N8" s="185"/>
      <c r="O8" s="185"/>
      <c r="P8" s="185"/>
      <c r="Q8" s="185"/>
      <c r="R8" s="185"/>
    </row>
    <row r="9" spans="2:18" x14ac:dyDescent="0.25">
      <c r="B9" s="395" t="s">
        <v>666</v>
      </c>
      <c r="C9" s="396"/>
      <c r="D9" s="148"/>
      <c r="E9" s="187"/>
      <c r="F9" s="162"/>
      <c r="G9" s="162"/>
      <c r="H9" s="162"/>
      <c r="I9" s="162"/>
      <c r="J9" s="162"/>
      <c r="K9" s="162"/>
      <c r="L9" s="185"/>
      <c r="M9" s="185"/>
      <c r="N9" s="185"/>
      <c r="O9" s="185"/>
      <c r="P9" s="185"/>
      <c r="Q9" s="185"/>
      <c r="R9" s="185"/>
    </row>
    <row r="10" spans="2:18" x14ac:dyDescent="0.25">
      <c r="B10" s="386">
        <v>40</v>
      </c>
      <c r="C10" s="387"/>
      <c r="D10" s="151" t="s">
        <v>741</v>
      </c>
      <c r="E10" s="171">
        <f>E11+E12+E13</f>
        <v>654461</v>
      </c>
      <c r="F10" s="171">
        <f t="shared" ref="F10:J10" si="2">SUM(F11:F13)</f>
        <v>656471</v>
      </c>
      <c r="G10" s="171">
        <f t="shared" si="2"/>
        <v>651020.00699999998</v>
      </c>
      <c r="H10" s="171">
        <f t="shared" si="2"/>
        <v>634000</v>
      </c>
      <c r="I10" s="171">
        <f t="shared" si="2"/>
        <v>630455.98499999999</v>
      </c>
      <c r="J10" s="171">
        <f t="shared" si="2"/>
        <v>724945</v>
      </c>
      <c r="K10" s="171">
        <f>SUM(K11:K13)</f>
        <v>716986.48400000005</v>
      </c>
      <c r="L10" s="185"/>
      <c r="M10" s="185"/>
      <c r="N10" s="185"/>
      <c r="O10" s="185"/>
      <c r="P10" s="185"/>
      <c r="Q10" s="185"/>
      <c r="R10" s="185"/>
    </row>
    <row r="11" spans="2:18" x14ac:dyDescent="0.25">
      <c r="B11" s="143"/>
      <c r="C11" s="193">
        <v>401</v>
      </c>
      <c r="D11" s="193" t="s">
        <v>668</v>
      </c>
      <c r="E11" s="194">
        <v>474641</v>
      </c>
      <c r="F11" s="194">
        <v>464641</v>
      </c>
      <c r="G11" s="194">
        <v>460884.02500000002</v>
      </c>
      <c r="H11" s="194">
        <v>449500</v>
      </c>
      <c r="I11" s="194">
        <v>446611.74900000001</v>
      </c>
      <c r="J11" s="194">
        <v>515450</v>
      </c>
      <c r="K11" s="194">
        <v>508755.53100000002</v>
      </c>
      <c r="L11" s="185"/>
      <c r="M11" s="185"/>
      <c r="N11" s="185"/>
      <c r="O11" s="185"/>
      <c r="P11" s="185"/>
      <c r="Q11" s="185"/>
      <c r="R11" s="185"/>
    </row>
    <row r="12" spans="2:18" x14ac:dyDescent="0.25">
      <c r="B12" s="143"/>
      <c r="C12" s="145">
        <v>402</v>
      </c>
      <c r="D12" s="153" t="s">
        <v>87</v>
      </c>
      <c r="E12" s="147">
        <v>179820</v>
      </c>
      <c r="F12" s="147">
        <v>179920</v>
      </c>
      <c r="G12" s="147">
        <v>179722.98199999999</v>
      </c>
      <c r="H12" s="147">
        <v>174500</v>
      </c>
      <c r="I12" s="147">
        <v>174025.236</v>
      </c>
      <c r="J12" s="147">
        <v>198495</v>
      </c>
      <c r="K12" s="147">
        <v>198000.95300000001</v>
      </c>
      <c r="L12" s="185"/>
      <c r="M12" s="185"/>
      <c r="N12" s="185"/>
      <c r="O12" s="185"/>
      <c r="P12" s="185"/>
      <c r="Q12" s="185"/>
      <c r="R12" s="185"/>
    </row>
    <row r="13" spans="2:18" x14ac:dyDescent="0.25">
      <c r="B13" s="143"/>
      <c r="C13" s="145">
        <v>404</v>
      </c>
      <c r="D13" s="153" t="s">
        <v>88</v>
      </c>
      <c r="E13" s="147">
        <v>0</v>
      </c>
      <c r="F13" s="147">
        <v>11910</v>
      </c>
      <c r="G13" s="147">
        <v>10413</v>
      </c>
      <c r="H13" s="147">
        <v>10000</v>
      </c>
      <c r="I13" s="147">
        <v>9819</v>
      </c>
      <c r="J13" s="147">
        <v>11000</v>
      </c>
      <c r="K13" s="147">
        <v>10230</v>
      </c>
      <c r="L13" s="185"/>
      <c r="M13" s="185"/>
      <c r="N13" s="185"/>
      <c r="O13" s="185"/>
      <c r="P13" s="185"/>
      <c r="Q13" s="185"/>
      <c r="R13" s="185"/>
    </row>
    <row r="14" spans="2:18" x14ac:dyDescent="0.25">
      <c r="B14" s="386">
        <v>42</v>
      </c>
      <c r="C14" s="387"/>
      <c r="D14" s="151" t="s">
        <v>670</v>
      </c>
      <c r="E14" s="171">
        <f t="shared" ref="E14:J14" si="3">SUM(E15:E21)</f>
        <v>265000</v>
      </c>
      <c r="F14" s="171">
        <f t="shared" si="3"/>
        <v>244363</v>
      </c>
      <c r="G14" s="171">
        <f t="shared" si="3"/>
        <v>134774.37500000003</v>
      </c>
      <c r="H14" s="171">
        <f t="shared" si="3"/>
        <v>307836.33999999997</v>
      </c>
      <c r="I14" s="171">
        <f t="shared" si="3"/>
        <v>165814.74099999998</v>
      </c>
      <c r="J14" s="171">
        <f t="shared" si="3"/>
        <v>266100</v>
      </c>
      <c r="K14" s="171">
        <f>SUM(K15:K21)</f>
        <v>131045.027</v>
      </c>
      <c r="L14" s="185"/>
      <c r="M14" s="185"/>
      <c r="N14" s="185"/>
      <c r="O14" s="185"/>
      <c r="P14" s="185"/>
      <c r="Q14" s="185"/>
      <c r="R14" s="185"/>
    </row>
    <row r="15" spans="2:18" x14ac:dyDescent="0.25">
      <c r="B15" s="143"/>
      <c r="C15" s="145">
        <v>420</v>
      </c>
      <c r="D15" s="145" t="s">
        <v>671</v>
      </c>
      <c r="E15" s="147">
        <v>16000</v>
      </c>
      <c r="F15" s="147">
        <v>15500</v>
      </c>
      <c r="G15" s="147">
        <v>5296.9309999999996</v>
      </c>
      <c r="H15" s="147">
        <v>13000</v>
      </c>
      <c r="I15" s="147">
        <v>7322.1660000000002</v>
      </c>
      <c r="J15" s="147">
        <v>20000</v>
      </c>
      <c r="K15" s="147">
        <v>5495.0249999999996</v>
      </c>
      <c r="L15" s="185"/>
      <c r="M15" s="185"/>
      <c r="N15" s="185"/>
      <c r="O15" s="185"/>
      <c r="P15" s="185"/>
      <c r="Q15" s="185"/>
      <c r="R15" s="185"/>
    </row>
    <row r="16" spans="2:18" ht="22.5" x14ac:dyDescent="0.25">
      <c r="B16" s="143"/>
      <c r="C16" s="145">
        <v>421</v>
      </c>
      <c r="D16" s="153" t="s">
        <v>672</v>
      </c>
      <c r="E16" s="147">
        <v>85000</v>
      </c>
      <c r="F16" s="147">
        <v>79663</v>
      </c>
      <c r="G16" s="147">
        <v>60366.192999999999</v>
      </c>
      <c r="H16" s="147">
        <v>158436.34</v>
      </c>
      <c r="I16" s="147">
        <v>81379.812000000005</v>
      </c>
      <c r="J16" s="147">
        <v>95000</v>
      </c>
      <c r="K16" s="147">
        <v>59079.817000000003</v>
      </c>
      <c r="L16" s="185"/>
      <c r="M16" s="185"/>
      <c r="N16" s="185"/>
      <c r="O16" s="185"/>
      <c r="P16" s="185"/>
      <c r="Q16" s="185"/>
      <c r="R16" s="185"/>
    </row>
    <row r="17" spans="2:18" x14ac:dyDescent="0.25">
      <c r="B17" s="143"/>
      <c r="C17" s="145">
        <v>423</v>
      </c>
      <c r="D17" s="145" t="s">
        <v>673</v>
      </c>
      <c r="E17" s="147">
        <v>15000</v>
      </c>
      <c r="F17" s="147">
        <v>11000</v>
      </c>
      <c r="G17" s="147">
        <v>4751.4179999999997</v>
      </c>
      <c r="H17" s="147">
        <v>12000</v>
      </c>
      <c r="I17" s="147">
        <v>5051.3670000000002</v>
      </c>
      <c r="J17" s="147">
        <v>13000</v>
      </c>
      <c r="K17" s="147">
        <v>5892.5820000000003</v>
      </c>
      <c r="L17" s="185"/>
      <c r="M17" s="185"/>
      <c r="N17" s="185"/>
      <c r="O17" s="185"/>
      <c r="P17" s="185"/>
      <c r="Q17" s="185"/>
      <c r="R17" s="185"/>
    </row>
    <row r="18" spans="2:18" x14ac:dyDescent="0.25">
      <c r="B18" s="143"/>
      <c r="C18" s="145">
        <v>424</v>
      </c>
      <c r="D18" s="145" t="s">
        <v>674</v>
      </c>
      <c r="E18" s="147">
        <v>68000</v>
      </c>
      <c r="F18" s="147">
        <v>60200</v>
      </c>
      <c r="G18" s="147">
        <v>22813.286</v>
      </c>
      <c r="H18" s="147">
        <v>54000</v>
      </c>
      <c r="I18" s="147">
        <v>27233.95</v>
      </c>
      <c r="J18" s="147">
        <v>60000</v>
      </c>
      <c r="K18" s="147">
        <v>18810.581999999999</v>
      </c>
      <c r="L18" s="185"/>
      <c r="M18" s="185"/>
      <c r="N18" s="185"/>
      <c r="O18" s="185"/>
      <c r="P18" s="185"/>
      <c r="Q18" s="185"/>
      <c r="R18" s="185"/>
    </row>
    <row r="19" spans="2:18" x14ac:dyDescent="0.25">
      <c r="B19" s="143"/>
      <c r="C19" s="145">
        <v>425</v>
      </c>
      <c r="D19" s="145" t="s">
        <v>675</v>
      </c>
      <c r="E19" s="147">
        <v>50000</v>
      </c>
      <c r="F19" s="147">
        <v>48000</v>
      </c>
      <c r="G19" s="147">
        <v>22814.168000000001</v>
      </c>
      <c r="H19" s="147">
        <v>47000</v>
      </c>
      <c r="I19" s="147">
        <v>24381.135999999999</v>
      </c>
      <c r="J19" s="147">
        <v>55600</v>
      </c>
      <c r="K19" s="147">
        <v>28942.697</v>
      </c>
    </row>
    <row r="20" spans="2:18" x14ac:dyDescent="0.25">
      <c r="B20" s="143"/>
      <c r="C20" s="145">
        <v>426</v>
      </c>
      <c r="D20" s="145" t="s">
        <v>676</v>
      </c>
      <c r="E20" s="147">
        <v>6000</v>
      </c>
      <c r="F20" s="147">
        <v>5000</v>
      </c>
      <c r="G20" s="147">
        <v>1725.24</v>
      </c>
      <c r="H20" s="147">
        <v>5400</v>
      </c>
      <c r="I20" s="147">
        <v>4140.5249999999996</v>
      </c>
      <c r="J20" s="147">
        <v>5500</v>
      </c>
      <c r="K20" s="147">
        <v>4207.759</v>
      </c>
    </row>
    <row r="21" spans="2:18" x14ac:dyDescent="0.25">
      <c r="B21" s="143"/>
      <c r="C21" s="145">
        <v>427</v>
      </c>
      <c r="D21" s="145" t="s">
        <v>700</v>
      </c>
      <c r="E21" s="147">
        <v>25000</v>
      </c>
      <c r="F21" s="147">
        <v>25000</v>
      </c>
      <c r="G21" s="147">
        <v>17007.138999999999</v>
      </c>
      <c r="H21" s="147">
        <v>18000</v>
      </c>
      <c r="I21" s="147">
        <v>16305.785</v>
      </c>
      <c r="J21" s="147">
        <v>17000</v>
      </c>
      <c r="K21" s="147">
        <v>8616.5650000000005</v>
      </c>
    </row>
    <row r="22" spans="2:18" x14ac:dyDescent="0.25">
      <c r="B22" s="386">
        <v>46</v>
      </c>
      <c r="C22" s="387"/>
      <c r="D22" s="151" t="s">
        <v>677</v>
      </c>
      <c r="E22" s="171">
        <f t="shared" ref="E22" si="4">E23+E24</f>
        <v>1110000</v>
      </c>
      <c r="F22" s="171">
        <f t="shared" ref="F22:J22" si="5">SUM(F23:F24)</f>
        <v>1822737</v>
      </c>
      <c r="G22" s="171">
        <f t="shared" si="5"/>
        <v>1800659.784</v>
      </c>
      <c r="H22" s="171">
        <f t="shared" si="5"/>
        <v>2217000</v>
      </c>
      <c r="I22" s="171">
        <f t="shared" si="5"/>
        <v>2197348.406</v>
      </c>
      <c r="J22" s="171">
        <f t="shared" si="5"/>
        <v>2766400</v>
      </c>
      <c r="K22" s="171">
        <f>SUM(K23:K24)</f>
        <v>2761712.7610000004</v>
      </c>
    </row>
    <row r="23" spans="2:18" x14ac:dyDescent="0.25">
      <c r="B23" s="143"/>
      <c r="C23" s="145">
        <v>464</v>
      </c>
      <c r="D23" s="145" t="s">
        <v>678</v>
      </c>
      <c r="E23" s="147">
        <v>1110000</v>
      </c>
      <c r="F23" s="147">
        <v>1819441.7120000001</v>
      </c>
      <c r="G23" s="147">
        <v>1797364.496</v>
      </c>
      <c r="H23" s="147">
        <v>2208546.4739999999</v>
      </c>
      <c r="I23" s="147">
        <v>2188894.88</v>
      </c>
      <c r="J23" s="147">
        <v>2765283.2769999998</v>
      </c>
      <c r="K23" s="147">
        <v>2760596.0380000002</v>
      </c>
    </row>
    <row r="24" spans="2:18" x14ac:dyDescent="0.25">
      <c r="B24" s="143"/>
      <c r="C24" s="145">
        <v>465</v>
      </c>
      <c r="D24" s="145" t="s">
        <v>89</v>
      </c>
      <c r="E24" s="147">
        <v>0</v>
      </c>
      <c r="F24" s="147">
        <v>3295.288</v>
      </c>
      <c r="G24" s="147">
        <v>3295.288</v>
      </c>
      <c r="H24" s="147">
        <v>8453.5259999999998</v>
      </c>
      <c r="I24" s="147">
        <v>8453.5259999999998</v>
      </c>
      <c r="J24" s="147">
        <v>1116.723</v>
      </c>
      <c r="K24" s="147">
        <v>1116.723</v>
      </c>
    </row>
    <row r="25" spans="2:18" x14ac:dyDescent="0.25">
      <c r="B25" s="386">
        <v>48</v>
      </c>
      <c r="C25" s="387"/>
      <c r="D25" s="151" t="s">
        <v>679</v>
      </c>
      <c r="E25" s="171">
        <f>SUM(E26:E30)</f>
        <v>150000</v>
      </c>
      <c r="F25" s="171">
        <f t="shared" ref="F25:J25" si="6">SUM(F26:F30)</f>
        <v>135000</v>
      </c>
      <c r="G25" s="171">
        <f t="shared" si="6"/>
        <v>31697.434999999998</v>
      </c>
      <c r="H25" s="171">
        <f t="shared" si="6"/>
        <v>132563.66</v>
      </c>
      <c r="I25" s="171">
        <f t="shared" si="6"/>
        <v>966.51400000000001</v>
      </c>
      <c r="J25" s="171">
        <f t="shared" si="6"/>
        <v>140000</v>
      </c>
      <c r="K25" s="171">
        <f>SUM(K26:K30)</f>
        <v>3888.1559999999999</v>
      </c>
    </row>
    <row r="26" spans="2:18" x14ac:dyDescent="0.25">
      <c r="B26" s="143"/>
      <c r="C26" s="145">
        <v>480</v>
      </c>
      <c r="D26" s="145" t="s">
        <v>96</v>
      </c>
      <c r="E26" s="147">
        <v>53000</v>
      </c>
      <c r="F26" s="147">
        <v>53000</v>
      </c>
      <c r="G26" s="166">
        <v>30437.439999999999</v>
      </c>
      <c r="H26" s="166">
        <v>17763.66</v>
      </c>
      <c r="I26" s="166">
        <v>622.65899999999999</v>
      </c>
      <c r="J26" s="166">
        <v>17850</v>
      </c>
      <c r="K26" s="166">
        <v>98.6</v>
      </c>
    </row>
    <row r="27" spans="2:18" x14ac:dyDescent="0.25">
      <c r="B27" s="143"/>
      <c r="C27" s="145">
        <v>481</v>
      </c>
      <c r="D27" s="145" t="s">
        <v>97</v>
      </c>
      <c r="E27" s="147">
        <v>0</v>
      </c>
      <c r="F27" s="147">
        <v>10000</v>
      </c>
      <c r="G27" s="166">
        <v>0</v>
      </c>
      <c r="H27" s="166">
        <v>15750</v>
      </c>
      <c r="I27" s="166">
        <v>0</v>
      </c>
      <c r="J27" s="166">
        <v>10400</v>
      </c>
      <c r="K27" s="166">
        <v>0</v>
      </c>
    </row>
    <row r="28" spans="2:18" x14ac:dyDescent="0.25">
      <c r="B28" s="143"/>
      <c r="C28" s="145">
        <v>483</v>
      </c>
      <c r="D28" s="145" t="s">
        <v>99</v>
      </c>
      <c r="E28" s="147">
        <v>8000</v>
      </c>
      <c r="F28" s="147">
        <v>8000</v>
      </c>
      <c r="G28" s="166">
        <v>0</v>
      </c>
      <c r="H28" s="166">
        <v>0</v>
      </c>
      <c r="I28" s="166">
        <v>0</v>
      </c>
      <c r="J28" s="166">
        <v>0</v>
      </c>
      <c r="K28" s="166">
        <v>0</v>
      </c>
    </row>
    <row r="29" spans="2:18" x14ac:dyDescent="0.25">
      <c r="B29" s="188"/>
      <c r="C29" s="195">
        <v>485</v>
      </c>
      <c r="D29" s="196" t="s">
        <v>742</v>
      </c>
      <c r="E29" s="166">
        <v>64000</v>
      </c>
      <c r="F29" s="166">
        <v>64000</v>
      </c>
      <c r="G29" s="166">
        <v>1259.9949999999999</v>
      </c>
      <c r="H29" s="166">
        <v>98000</v>
      </c>
      <c r="I29" s="166">
        <v>343.85500000000002</v>
      </c>
      <c r="J29" s="166">
        <v>109200</v>
      </c>
      <c r="K29" s="166">
        <v>3789.556</v>
      </c>
    </row>
    <row r="30" spans="2:18" ht="15.75" thickBot="1" x14ac:dyDescent="0.3">
      <c r="B30" s="163"/>
      <c r="C30" s="174">
        <v>486</v>
      </c>
      <c r="D30" s="174" t="s">
        <v>102</v>
      </c>
      <c r="E30" s="158">
        <v>25000</v>
      </c>
      <c r="F30" s="158">
        <v>0</v>
      </c>
      <c r="G30" s="158">
        <v>0</v>
      </c>
      <c r="H30" s="158">
        <v>1050</v>
      </c>
      <c r="I30" s="158">
        <v>0</v>
      </c>
      <c r="J30" s="158">
        <v>2550</v>
      </c>
      <c r="K30" s="158">
        <v>0</v>
      </c>
    </row>
    <row r="31" spans="2:18" x14ac:dyDescent="0.25">
      <c r="E31" s="124">
        <f>SUM(E25,E22,E14,E10)</f>
        <v>2179461</v>
      </c>
      <c r="F31" s="124">
        <f>SUM(F25,F22,F14,F10)</f>
        <v>2858571</v>
      </c>
      <c r="G31" s="124">
        <f>SUM(G25,G22,G14,G10)</f>
        <v>2618151.6009999998</v>
      </c>
      <c r="H31" s="124">
        <f>SUM(H25,H22,H14,H10)</f>
        <v>3291400</v>
      </c>
      <c r="I31" s="124">
        <f>SUM(I25,I22,I14,I10)</f>
        <v>2994585.6459999997</v>
      </c>
      <c r="J31" s="124">
        <f t="shared" ref="J31:K31" si="7">SUM(J25,J22,J14,J10)</f>
        <v>3897445</v>
      </c>
      <c r="K31" s="124">
        <f t="shared" si="7"/>
        <v>3613632.4280000003</v>
      </c>
    </row>
    <row r="32" spans="2:18" x14ac:dyDescent="0.25">
      <c r="E32" s="134">
        <f>E31-E6</f>
        <v>0</v>
      </c>
      <c r="F32" s="134">
        <f>F31-F6</f>
        <v>0</v>
      </c>
      <c r="G32" s="134">
        <f>G31-G6</f>
        <v>0</v>
      </c>
      <c r="H32" s="134">
        <f>H31-H6</f>
        <v>0</v>
      </c>
      <c r="I32" s="134">
        <f>I31-I6</f>
        <v>0</v>
      </c>
      <c r="J32" s="134">
        <f t="shared" ref="J32:K32" si="8">J31-J6</f>
        <v>0</v>
      </c>
      <c r="K32" s="134">
        <f t="shared" si="8"/>
        <v>2.0000003278255463E-3</v>
      </c>
    </row>
  </sheetData>
  <mergeCells count="8">
    <mergeCell ref="B22:C22"/>
    <mergeCell ref="B25:C25"/>
    <mergeCell ref="B4:I4"/>
    <mergeCell ref="B5:D5"/>
    <mergeCell ref="B6:D6"/>
    <mergeCell ref="B9:C9"/>
    <mergeCell ref="B10:C10"/>
    <mergeCell ref="B14:C1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zoomScale="90" zoomScaleNormal="90" workbookViewId="0">
      <selection activeCell="G34" sqref="G34"/>
    </sheetView>
  </sheetViews>
  <sheetFormatPr defaultRowHeight="15" x14ac:dyDescent="0.25"/>
  <cols>
    <col min="1" max="1" width="2.7109375" customWidth="1"/>
    <col min="2" max="3" width="5.5703125" customWidth="1"/>
    <col min="4" max="4" width="57.42578125" bestFit="1" customWidth="1"/>
    <col min="5" max="6" width="14.5703125" style="341" customWidth="1"/>
    <col min="7" max="10" width="14.5703125" customWidth="1"/>
  </cols>
  <sheetData>
    <row r="1" spans="2:15" x14ac:dyDescent="0.25">
      <c r="O1">
        <v>1000</v>
      </c>
    </row>
    <row r="3" spans="2:15" x14ac:dyDescent="0.25">
      <c r="B3" s="412" t="s">
        <v>615</v>
      </c>
      <c r="C3" s="412"/>
      <c r="D3" s="412"/>
      <c r="E3" s="436" t="s">
        <v>1165</v>
      </c>
      <c r="F3" s="436"/>
      <c r="G3" s="436" t="s">
        <v>1166</v>
      </c>
      <c r="H3" s="436"/>
      <c r="I3" s="436" t="s">
        <v>1167</v>
      </c>
      <c r="J3" s="436"/>
    </row>
    <row r="4" spans="2:15" x14ac:dyDescent="0.25">
      <c r="B4" s="412"/>
      <c r="C4" s="412"/>
      <c r="D4" s="412"/>
      <c r="E4" s="341" t="s">
        <v>173</v>
      </c>
      <c r="F4" s="341" t="s">
        <v>174</v>
      </c>
      <c r="G4" s="341" t="s">
        <v>173</v>
      </c>
      <c r="H4" s="341" t="s">
        <v>174</v>
      </c>
      <c r="I4" s="341" t="s">
        <v>173</v>
      </c>
      <c r="J4" s="341" t="s">
        <v>174</v>
      </c>
    </row>
    <row r="5" spans="2:15" x14ac:dyDescent="0.25">
      <c r="B5" s="412" t="s">
        <v>1168</v>
      </c>
      <c r="C5" s="412"/>
      <c r="D5" s="412"/>
      <c r="E5" s="341">
        <f>E6</f>
        <v>877630</v>
      </c>
      <c r="F5" s="341">
        <f t="shared" ref="F5:J5" si="0">F6</f>
        <v>476719.12199999997</v>
      </c>
      <c r="G5" s="341">
        <f t="shared" si="0"/>
        <v>1230990</v>
      </c>
      <c r="H5" s="341">
        <f t="shared" si="0"/>
        <v>1134860.327</v>
      </c>
      <c r="I5" s="341">
        <f t="shared" si="0"/>
        <v>1229120</v>
      </c>
      <c r="J5" s="341">
        <f t="shared" si="0"/>
        <v>677476.01199999999</v>
      </c>
    </row>
    <row r="6" spans="2:15" x14ac:dyDescent="0.25">
      <c r="B6" s="411">
        <v>2</v>
      </c>
      <c r="C6" s="411"/>
      <c r="D6" t="s">
        <v>1124</v>
      </c>
      <c r="E6" s="341">
        <f t="shared" ref="E6:G6" si="1">E7</f>
        <v>877630</v>
      </c>
      <c r="F6" s="341">
        <f t="shared" si="1"/>
        <v>476719.12199999997</v>
      </c>
      <c r="G6" s="341">
        <f t="shared" si="1"/>
        <v>1230990</v>
      </c>
      <c r="H6" s="341">
        <f>H7</f>
        <v>1134860.327</v>
      </c>
      <c r="I6" s="341">
        <f t="shared" ref="I6:J6" si="2">I7</f>
        <v>1229120</v>
      </c>
      <c r="J6" s="341">
        <f t="shared" si="2"/>
        <v>677476.01199999999</v>
      </c>
    </row>
    <row r="7" spans="2:15" x14ac:dyDescent="0.25">
      <c r="C7">
        <v>20</v>
      </c>
      <c r="D7" t="s">
        <v>1124</v>
      </c>
      <c r="E7" s="341">
        <v>877630</v>
      </c>
      <c r="F7" s="341">
        <v>476719.12199999997</v>
      </c>
      <c r="G7" s="341">
        <v>1230990</v>
      </c>
      <c r="H7" s="341">
        <v>1134860.327</v>
      </c>
      <c r="I7" s="341">
        <v>1229120</v>
      </c>
      <c r="J7" s="341">
        <v>677476.01199999999</v>
      </c>
    </row>
    <row r="8" spans="2:15" x14ac:dyDescent="0.25">
      <c r="B8" s="411" t="s">
        <v>666</v>
      </c>
      <c r="C8" s="411"/>
      <c r="G8" s="341"/>
      <c r="H8" s="341"/>
    </row>
    <row r="9" spans="2:15" x14ac:dyDescent="0.25">
      <c r="B9">
        <v>40</v>
      </c>
      <c r="D9" t="s">
        <v>498</v>
      </c>
      <c r="E9" s="341">
        <f t="shared" ref="E9:G9" si="3">SUM(E10:E12)</f>
        <v>10160</v>
      </c>
      <c r="F9" s="341">
        <f t="shared" si="3"/>
        <v>9082.0210000000006</v>
      </c>
      <c r="G9" s="341">
        <f t="shared" si="3"/>
        <v>10170</v>
      </c>
      <c r="H9" s="341">
        <f>SUM(H10:H12)</f>
        <v>9983.8379999999997</v>
      </c>
      <c r="I9" s="341">
        <f t="shared" ref="I9:J9" si="4">SUM(I10:I12)</f>
        <v>11735</v>
      </c>
      <c r="J9" s="341">
        <f t="shared" si="4"/>
        <v>11186.616999999998</v>
      </c>
    </row>
    <row r="10" spans="2:15" x14ac:dyDescent="0.25">
      <c r="C10">
        <v>401</v>
      </c>
      <c r="D10" t="s">
        <v>1107</v>
      </c>
      <c r="E10" s="341">
        <v>7000</v>
      </c>
      <c r="F10" s="341">
        <v>6441.9129999999996</v>
      </c>
      <c r="G10" s="341">
        <v>7167</v>
      </c>
      <c r="H10" s="341">
        <v>7082.9660000000003</v>
      </c>
      <c r="I10" s="341">
        <v>8080</v>
      </c>
      <c r="J10" s="341">
        <v>7917.6229999999996</v>
      </c>
    </row>
    <row r="11" spans="2:15" x14ac:dyDescent="0.25">
      <c r="C11">
        <v>402</v>
      </c>
      <c r="D11" t="s">
        <v>87</v>
      </c>
      <c r="E11" s="341">
        <v>3000</v>
      </c>
      <c r="F11" s="341">
        <v>2496.1080000000002</v>
      </c>
      <c r="G11" s="341">
        <v>2850</v>
      </c>
      <c r="H11" s="341">
        <v>2747.8719999999998</v>
      </c>
      <c r="I11" s="341">
        <v>3440</v>
      </c>
      <c r="J11" s="341">
        <v>3064.8339999999998</v>
      </c>
    </row>
    <row r="12" spans="2:15" x14ac:dyDescent="0.25">
      <c r="C12">
        <v>404</v>
      </c>
      <c r="D12" t="s">
        <v>88</v>
      </c>
      <c r="E12" s="341">
        <v>160</v>
      </c>
      <c r="F12" s="341">
        <v>144</v>
      </c>
      <c r="G12" s="341">
        <v>153</v>
      </c>
      <c r="H12" s="341">
        <v>153</v>
      </c>
      <c r="I12" s="341">
        <v>215</v>
      </c>
      <c r="J12" s="341">
        <v>204.16</v>
      </c>
    </row>
    <row r="13" spans="2:15" x14ac:dyDescent="0.25">
      <c r="B13">
        <v>42</v>
      </c>
      <c r="D13" t="s">
        <v>497</v>
      </c>
      <c r="E13" s="341">
        <f t="shared" ref="E13:G13" si="5">SUM(E14:E19)</f>
        <v>412762</v>
      </c>
      <c r="F13" s="341">
        <f t="shared" si="5"/>
        <v>362348.35400000005</v>
      </c>
      <c r="G13" s="341">
        <f t="shared" si="5"/>
        <v>417372</v>
      </c>
      <c r="H13" s="341">
        <f>SUM(H14:H19)</f>
        <v>387332.386</v>
      </c>
      <c r="I13" s="341">
        <f t="shared" ref="I13:J13" si="6">SUM(I14:I19)</f>
        <v>419080</v>
      </c>
      <c r="J13" s="341">
        <f t="shared" si="6"/>
        <v>406482.40599999996</v>
      </c>
    </row>
    <row r="14" spans="2:15" x14ac:dyDescent="0.25">
      <c r="C14">
        <v>420</v>
      </c>
      <c r="D14" t="s">
        <v>1108</v>
      </c>
      <c r="E14" s="341">
        <v>972</v>
      </c>
      <c r="F14" s="341">
        <v>112.861</v>
      </c>
      <c r="G14" s="341">
        <v>875</v>
      </c>
      <c r="H14" s="341">
        <v>760.47199999999998</v>
      </c>
      <c r="I14" s="341">
        <v>1500</v>
      </c>
      <c r="J14" s="341">
        <v>1499.99</v>
      </c>
    </row>
    <row r="15" spans="2:15" x14ac:dyDescent="0.25">
      <c r="C15">
        <v>421</v>
      </c>
      <c r="D15" t="s">
        <v>1109</v>
      </c>
      <c r="E15" s="341">
        <v>1800</v>
      </c>
      <c r="F15" s="341">
        <v>1516.057</v>
      </c>
      <c r="G15" s="341">
        <v>8880</v>
      </c>
      <c r="H15" s="341">
        <v>3433.4830000000002</v>
      </c>
      <c r="I15" s="341">
        <v>4980</v>
      </c>
      <c r="J15" s="341">
        <v>2580.4059999999999</v>
      </c>
    </row>
    <row r="16" spans="2:15" x14ac:dyDescent="0.25">
      <c r="C16">
        <v>423</v>
      </c>
      <c r="D16" t="s">
        <v>673</v>
      </c>
      <c r="E16" s="341">
        <v>900</v>
      </c>
      <c r="F16" s="341">
        <v>300.93200000000002</v>
      </c>
      <c r="G16" s="341">
        <v>756</v>
      </c>
      <c r="H16" s="341">
        <v>257.52800000000002</v>
      </c>
      <c r="I16" s="341">
        <v>800</v>
      </c>
      <c r="J16" s="341">
        <v>345.76400000000001</v>
      </c>
    </row>
    <row r="17" spans="2:10" x14ac:dyDescent="0.25">
      <c r="C17">
        <v>424</v>
      </c>
      <c r="D17" t="s">
        <v>1110</v>
      </c>
      <c r="E17" s="341">
        <v>7290</v>
      </c>
      <c r="F17" s="341">
        <v>796.904</v>
      </c>
      <c r="G17" s="341">
        <v>5061</v>
      </c>
      <c r="H17" s="341">
        <v>596.64599999999996</v>
      </c>
      <c r="I17" s="341">
        <v>6000</v>
      </c>
      <c r="J17" s="341">
        <v>2942.759</v>
      </c>
    </row>
    <row r="18" spans="2:10" x14ac:dyDescent="0.25">
      <c r="C18">
        <v>425</v>
      </c>
      <c r="D18" t="s">
        <v>675</v>
      </c>
      <c r="E18" s="341">
        <v>400000</v>
      </c>
      <c r="F18" s="341">
        <v>359087.78</v>
      </c>
      <c r="G18" s="341">
        <v>400000</v>
      </c>
      <c r="H18" s="341">
        <v>382010.62099999998</v>
      </c>
      <c r="I18" s="341">
        <v>404000</v>
      </c>
      <c r="J18" s="341">
        <v>398466.44799999997</v>
      </c>
    </row>
    <row r="19" spans="2:10" x14ac:dyDescent="0.25">
      <c r="C19">
        <v>426</v>
      </c>
      <c r="D19" t="s">
        <v>676</v>
      </c>
      <c r="E19" s="341">
        <v>1800</v>
      </c>
      <c r="F19" s="341">
        <v>533.82000000000005</v>
      </c>
      <c r="G19" s="341">
        <v>1800</v>
      </c>
      <c r="H19" s="341">
        <v>273.63600000000002</v>
      </c>
      <c r="I19" s="341">
        <v>1800</v>
      </c>
      <c r="J19" s="341">
        <v>647.03899999999999</v>
      </c>
    </row>
    <row r="20" spans="2:10" x14ac:dyDescent="0.25">
      <c r="B20">
        <v>46</v>
      </c>
      <c r="D20" t="s">
        <v>496</v>
      </c>
      <c r="E20" s="341">
        <f t="shared" ref="E20:G20" si="7">E21</f>
        <v>0</v>
      </c>
      <c r="F20" s="341">
        <f t="shared" si="7"/>
        <v>0</v>
      </c>
      <c r="G20" s="341">
        <f t="shared" si="7"/>
        <v>160</v>
      </c>
      <c r="H20" s="341">
        <f>H21</f>
        <v>160</v>
      </c>
      <c r="I20" s="341">
        <f t="shared" ref="I20:J20" si="8">I21</f>
        <v>80</v>
      </c>
      <c r="J20" s="341">
        <f t="shared" si="8"/>
        <v>77.686000000000007</v>
      </c>
    </row>
    <row r="21" spans="2:10" x14ac:dyDescent="0.25">
      <c r="C21">
        <v>464</v>
      </c>
      <c r="D21" t="s">
        <v>678</v>
      </c>
      <c r="E21" s="341">
        <v>0</v>
      </c>
      <c r="F21" s="341">
        <v>0</v>
      </c>
      <c r="G21" s="341">
        <v>160</v>
      </c>
      <c r="H21" s="341">
        <v>160</v>
      </c>
      <c r="I21" s="341">
        <v>80</v>
      </c>
      <c r="J21" s="341">
        <v>77.686000000000007</v>
      </c>
    </row>
    <row r="22" spans="2:10" x14ac:dyDescent="0.25">
      <c r="B22">
        <v>48</v>
      </c>
      <c r="D22" t="s">
        <v>95</v>
      </c>
      <c r="E22" s="341">
        <f t="shared" ref="E22:G22" si="9">SUM(E23:E29)</f>
        <v>454708</v>
      </c>
      <c r="F22" s="341">
        <f t="shared" si="9"/>
        <v>105288.747</v>
      </c>
      <c r="G22" s="341">
        <f t="shared" si="9"/>
        <v>803288</v>
      </c>
      <c r="H22" s="341">
        <f>SUM(H23:H29)</f>
        <v>737384.103</v>
      </c>
      <c r="I22" s="341">
        <f t="shared" ref="I22:J22" si="10">SUM(I23:I29)</f>
        <v>798225</v>
      </c>
      <c r="J22" s="341">
        <f t="shared" si="10"/>
        <v>259729.30299999999</v>
      </c>
    </row>
    <row r="23" spans="2:10" x14ac:dyDescent="0.25">
      <c r="C23">
        <v>480</v>
      </c>
      <c r="D23" t="s">
        <v>96</v>
      </c>
      <c r="E23" s="341">
        <v>4860</v>
      </c>
      <c r="F23" s="341">
        <v>338.10500000000002</v>
      </c>
      <c r="G23" s="341">
        <v>1000</v>
      </c>
      <c r="H23" s="341">
        <v>8.3800000000000008</v>
      </c>
      <c r="I23" s="341">
        <v>1000</v>
      </c>
      <c r="J23" s="341">
        <v>109.52200000000001</v>
      </c>
    </row>
    <row r="24" spans="2:10" x14ac:dyDescent="0.25">
      <c r="C24">
        <v>481</v>
      </c>
      <c r="D24" t="s">
        <v>97</v>
      </c>
      <c r="E24" s="341">
        <v>1620</v>
      </c>
      <c r="F24" s="341">
        <v>0</v>
      </c>
      <c r="G24" s="341">
        <v>718</v>
      </c>
      <c r="H24" s="341">
        <v>0</v>
      </c>
      <c r="I24" s="341">
        <v>720</v>
      </c>
      <c r="J24" s="341">
        <v>0</v>
      </c>
    </row>
    <row r="25" spans="2:10" x14ac:dyDescent="0.25">
      <c r="C25">
        <v>482</v>
      </c>
      <c r="D25" t="s">
        <v>98</v>
      </c>
      <c r="E25" s="341">
        <v>810</v>
      </c>
      <c r="F25" s="341">
        <v>0</v>
      </c>
      <c r="G25" s="341">
        <v>500</v>
      </c>
      <c r="H25" s="341">
        <v>0</v>
      </c>
      <c r="I25" s="341">
        <v>420</v>
      </c>
      <c r="J25" s="341">
        <v>0</v>
      </c>
    </row>
    <row r="26" spans="2:10" x14ac:dyDescent="0.25">
      <c r="C26">
        <v>483</v>
      </c>
      <c r="D26" t="s">
        <v>99</v>
      </c>
      <c r="E26" s="341">
        <v>243</v>
      </c>
      <c r="F26" s="341">
        <v>0</v>
      </c>
      <c r="G26" s="341">
        <v>0</v>
      </c>
      <c r="H26" s="341">
        <v>0</v>
      </c>
      <c r="I26" s="341">
        <v>0</v>
      </c>
      <c r="J26" s="341">
        <v>0</v>
      </c>
    </row>
    <row r="27" spans="2:10" x14ac:dyDescent="0.25">
      <c r="C27">
        <v>484</v>
      </c>
      <c r="D27" t="s">
        <v>100</v>
      </c>
      <c r="E27" s="341">
        <v>445465</v>
      </c>
      <c r="F27" s="341">
        <v>104950.64200000001</v>
      </c>
      <c r="G27" s="341">
        <v>800270</v>
      </c>
      <c r="H27" s="341">
        <v>737375.723</v>
      </c>
      <c r="I27" s="341">
        <v>795285</v>
      </c>
      <c r="J27" s="341">
        <v>259599.93599999999</v>
      </c>
    </row>
    <row r="28" spans="2:10" x14ac:dyDescent="0.25">
      <c r="C28">
        <v>485</v>
      </c>
      <c r="D28" t="s">
        <v>101</v>
      </c>
      <c r="E28" s="341">
        <v>1620</v>
      </c>
      <c r="F28" s="341">
        <v>0</v>
      </c>
      <c r="G28" s="341">
        <v>800</v>
      </c>
      <c r="H28" s="341">
        <v>0</v>
      </c>
      <c r="I28" s="341">
        <v>800</v>
      </c>
      <c r="J28" s="341">
        <v>19.844999999999999</v>
      </c>
    </row>
    <row r="29" spans="2:10" x14ac:dyDescent="0.25">
      <c r="C29">
        <v>486</v>
      </c>
      <c r="D29" t="s">
        <v>102</v>
      </c>
      <c r="E29" s="341">
        <v>90</v>
      </c>
      <c r="F29" s="341">
        <v>0</v>
      </c>
      <c r="G29" s="341">
        <v>0</v>
      </c>
      <c r="H29" s="341">
        <v>0</v>
      </c>
      <c r="I29" s="341">
        <v>0</v>
      </c>
      <c r="J29" s="341">
        <v>0</v>
      </c>
    </row>
    <row r="30" spans="2:10" x14ac:dyDescent="0.25">
      <c r="E30" s="341">
        <f>E22+E20+E13+E9</f>
        <v>877630</v>
      </c>
      <c r="F30" s="341">
        <f t="shared" ref="F30:J30" si="11">F22+F20+F13+F9</f>
        <v>476719.12200000003</v>
      </c>
      <c r="G30" s="341">
        <f t="shared" si="11"/>
        <v>1230990</v>
      </c>
      <c r="H30" s="341">
        <f t="shared" si="11"/>
        <v>1134860.327</v>
      </c>
      <c r="I30" s="341">
        <f t="shared" si="11"/>
        <v>1229120</v>
      </c>
      <c r="J30" s="341">
        <f t="shared" si="11"/>
        <v>677476.01199999987</v>
      </c>
    </row>
    <row r="31" spans="2:10" x14ac:dyDescent="0.25">
      <c r="E31" s="341">
        <f>E30-E5</f>
        <v>0</v>
      </c>
      <c r="F31" s="341">
        <f t="shared" ref="F31:J31" si="12">F30-F5</f>
        <v>0</v>
      </c>
      <c r="G31" s="341">
        <f t="shared" si="12"/>
        <v>0</v>
      </c>
      <c r="H31" s="341">
        <f t="shared" si="12"/>
        <v>0</v>
      </c>
      <c r="I31" s="341">
        <f t="shared" si="12"/>
        <v>0</v>
      </c>
      <c r="J31" s="341">
        <f t="shared" si="12"/>
        <v>0</v>
      </c>
    </row>
  </sheetData>
  <mergeCells count="7">
    <mergeCell ref="G3:H3"/>
    <mergeCell ref="I3:J3"/>
    <mergeCell ref="B8:C8"/>
    <mergeCell ref="B6:C6"/>
    <mergeCell ref="B3:D4"/>
    <mergeCell ref="B5:D5"/>
    <mergeCell ref="E3:F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1"/>
  <sheetViews>
    <sheetView topLeftCell="B1" zoomScale="90" zoomScaleNormal="90" workbookViewId="0">
      <selection activeCell="B25" sqref="A1:XFD1048576"/>
    </sheetView>
  </sheetViews>
  <sheetFormatPr defaultColWidth="17.5703125" defaultRowHeight="15" x14ac:dyDescent="0.25"/>
  <cols>
    <col min="1" max="1" width="2.42578125" style="306" customWidth="1"/>
    <col min="2" max="2" width="2" style="306" bestFit="1" customWidth="1"/>
    <col min="3" max="3" width="7.140625" style="306" customWidth="1"/>
    <col min="4" max="4" width="54" style="306" customWidth="1"/>
    <col min="5" max="8" width="16" style="306" customWidth="1"/>
    <col min="9" max="16384" width="17.5703125" style="306"/>
  </cols>
  <sheetData>
    <row r="1" spans="1:55" x14ac:dyDescent="0.25">
      <c r="O1" s="306">
        <v>1000</v>
      </c>
    </row>
    <row r="2" spans="1:55" ht="15.75" thickBot="1" x14ac:dyDescent="0.3"/>
    <row r="3" spans="1:55" ht="15.75" thickBot="1" x14ac:dyDescent="0.3">
      <c r="B3" s="455" t="s">
        <v>660</v>
      </c>
      <c r="C3" s="456"/>
      <c r="D3" s="456"/>
      <c r="E3" s="456"/>
      <c r="F3" s="456"/>
      <c r="G3" s="456"/>
      <c r="H3" s="456"/>
    </row>
    <row r="4" spans="1:55" x14ac:dyDescent="0.25">
      <c r="B4" s="457" t="s">
        <v>349</v>
      </c>
      <c r="C4" s="458"/>
      <c r="D4" s="459"/>
      <c r="E4" s="176" t="s">
        <v>171</v>
      </c>
      <c r="F4" s="176" t="s">
        <v>662</v>
      </c>
      <c r="G4" s="176" t="s">
        <v>172</v>
      </c>
      <c r="H4" s="176" t="s">
        <v>663</v>
      </c>
      <c r="I4" s="176"/>
      <c r="J4" s="176"/>
    </row>
    <row r="5" spans="1:55" x14ac:dyDescent="0.25">
      <c r="B5" s="409" t="s">
        <v>739</v>
      </c>
      <c r="C5" s="410"/>
      <c r="D5" s="410"/>
      <c r="E5" s="307">
        <f>E6+E15+E18+E22+E24+E27+E30</f>
        <v>813087</v>
      </c>
      <c r="F5" s="307">
        <f t="shared" ref="F5:J5" si="0">F6+F15+F18+F22+F24+F27+F30</f>
        <v>717710.36199999996</v>
      </c>
      <c r="G5" s="307">
        <f t="shared" si="0"/>
        <v>1302779</v>
      </c>
      <c r="H5" s="307">
        <f t="shared" si="0"/>
        <v>1115631</v>
      </c>
      <c r="I5" s="307">
        <f t="shared" si="0"/>
        <v>953942</v>
      </c>
      <c r="J5" s="307">
        <f t="shared" si="0"/>
        <v>821650.81699999992</v>
      </c>
    </row>
    <row r="6" spans="1:55" s="304" customFormat="1" x14ac:dyDescent="0.25">
      <c r="A6" s="303"/>
      <c r="B6" s="199">
        <v>1</v>
      </c>
      <c r="C6" s="200"/>
      <c r="D6" s="200" t="s">
        <v>684</v>
      </c>
      <c r="E6" s="325">
        <f t="shared" ref="E6:I6" si="1">SUM(E7:E14)</f>
        <v>372471.18300000002</v>
      </c>
      <c r="F6" s="325">
        <f t="shared" si="1"/>
        <v>322262.36200000002</v>
      </c>
      <c r="G6" s="325">
        <f t="shared" si="1"/>
        <v>342928</v>
      </c>
      <c r="H6" s="325">
        <f t="shared" si="1"/>
        <v>236579</v>
      </c>
      <c r="I6" s="325">
        <f t="shared" si="1"/>
        <v>352263.83400000003</v>
      </c>
      <c r="J6" s="325">
        <f>SUM(J7:J14)</f>
        <v>273223.58100000006</v>
      </c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  <c r="AW6" s="303"/>
      <c r="AX6" s="303"/>
      <c r="AY6" s="303"/>
      <c r="AZ6" s="303"/>
      <c r="BA6" s="303"/>
      <c r="BB6" s="303"/>
      <c r="BC6" s="303"/>
    </row>
    <row r="7" spans="1:55" x14ac:dyDescent="0.25">
      <c r="B7" s="143"/>
      <c r="C7" s="145">
        <v>10</v>
      </c>
      <c r="D7" s="145" t="s">
        <v>684</v>
      </c>
      <c r="E7" s="147">
        <v>136070</v>
      </c>
      <c r="F7" s="147">
        <v>130093.019</v>
      </c>
      <c r="G7" s="147">
        <v>142296</v>
      </c>
      <c r="H7" s="147">
        <v>132921</v>
      </c>
      <c r="I7" s="147">
        <v>143866.834</v>
      </c>
      <c r="J7" s="147">
        <v>135734.23300000001</v>
      </c>
    </row>
    <row r="8" spans="1:55" x14ac:dyDescent="0.25">
      <c r="B8" s="143"/>
      <c r="C8" s="145">
        <v>11</v>
      </c>
      <c r="D8" s="145" t="s">
        <v>1028</v>
      </c>
      <c r="E8" s="147">
        <v>4845</v>
      </c>
      <c r="F8" s="147">
        <v>4119.38</v>
      </c>
      <c r="G8" s="147">
        <v>10039</v>
      </c>
      <c r="H8" s="147">
        <v>8747</v>
      </c>
      <c r="I8" s="147">
        <v>23230</v>
      </c>
      <c r="J8" s="147">
        <v>21937.839</v>
      </c>
    </row>
    <row r="9" spans="1:55" x14ac:dyDescent="0.25">
      <c r="B9" s="143"/>
      <c r="C9" s="145">
        <v>13</v>
      </c>
      <c r="D9" s="145" t="s">
        <v>1029</v>
      </c>
      <c r="E9" s="147">
        <v>152700.75</v>
      </c>
      <c r="F9" s="147">
        <v>115956.67600000001</v>
      </c>
      <c r="G9" s="147">
        <v>152892</v>
      </c>
      <c r="H9" s="147">
        <v>70137</v>
      </c>
      <c r="I9" s="147">
        <v>156359</v>
      </c>
      <c r="J9" s="147">
        <v>94618.160999999993</v>
      </c>
    </row>
    <row r="10" spans="1:55" x14ac:dyDescent="0.25">
      <c r="B10" s="143"/>
      <c r="C10" s="145">
        <v>14</v>
      </c>
      <c r="D10" s="145" t="s">
        <v>1030</v>
      </c>
      <c r="E10" s="147">
        <v>33450</v>
      </c>
      <c r="F10" s="147">
        <v>27604.196</v>
      </c>
      <c r="G10" s="147">
        <v>15330</v>
      </c>
      <c r="H10" s="147">
        <v>4505</v>
      </c>
      <c r="I10" s="147">
        <v>20200</v>
      </c>
      <c r="J10" s="147">
        <v>14491.191000000001</v>
      </c>
    </row>
    <row r="11" spans="1:55" x14ac:dyDescent="0.25">
      <c r="B11" s="143"/>
      <c r="C11" s="145">
        <v>15</v>
      </c>
      <c r="D11" s="145" t="s">
        <v>1031</v>
      </c>
      <c r="E11" s="147">
        <v>14060</v>
      </c>
      <c r="F11" s="147">
        <v>13709.587</v>
      </c>
      <c r="G11" s="147">
        <v>3240</v>
      </c>
      <c r="H11" s="147">
        <v>2644</v>
      </c>
      <c r="I11" s="147">
        <v>3725</v>
      </c>
      <c r="J11" s="147">
        <v>3087.6179999999999</v>
      </c>
    </row>
    <row r="12" spans="1:55" x14ac:dyDescent="0.25">
      <c r="B12" s="143"/>
      <c r="C12" s="145">
        <v>16</v>
      </c>
      <c r="D12" s="153" t="s">
        <v>1032</v>
      </c>
      <c r="E12" s="147">
        <v>645.43299999999999</v>
      </c>
      <c r="F12" s="147">
        <v>420.55900000000003</v>
      </c>
      <c r="G12" s="147">
        <v>1180</v>
      </c>
      <c r="H12" s="147">
        <v>799</v>
      </c>
      <c r="I12" s="147">
        <v>750</v>
      </c>
      <c r="J12" s="147">
        <v>632.74199999999996</v>
      </c>
    </row>
    <row r="13" spans="1:55" x14ac:dyDescent="0.25">
      <c r="B13" s="143"/>
      <c r="C13" s="145">
        <v>17</v>
      </c>
      <c r="D13" s="153" t="s">
        <v>693</v>
      </c>
      <c r="E13" s="147">
        <v>30700</v>
      </c>
      <c r="F13" s="147">
        <v>30358.945</v>
      </c>
      <c r="G13" s="147">
        <v>16950</v>
      </c>
      <c r="H13" s="147">
        <v>16826</v>
      </c>
      <c r="I13" s="147">
        <v>0</v>
      </c>
      <c r="J13" s="147">
        <v>0</v>
      </c>
    </row>
    <row r="14" spans="1:55" x14ac:dyDescent="0.25">
      <c r="B14" s="197"/>
      <c r="C14" s="145">
        <v>19</v>
      </c>
      <c r="D14" s="153" t="s">
        <v>1033</v>
      </c>
      <c r="E14" s="267">
        <v>0</v>
      </c>
      <c r="F14" s="267">
        <v>0</v>
      </c>
      <c r="G14" s="147">
        <v>1001</v>
      </c>
      <c r="H14" s="147">
        <v>0</v>
      </c>
      <c r="I14" s="147">
        <v>4133</v>
      </c>
      <c r="J14" s="147">
        <v>2721.797</v>
      </c>
    </row>
    <row r="15" spans="1:55" s="304" customFormat="1" x14ac:dyDescent="0.25">
      <c r="A15" s="303"/>
      <c r="B15" s="199">
        <v>2</v>
      </c>
      <c r="C15" s="200"/>
      <c r="D15" s="326" t="s">
        <v>1034</v>
      </c>
      <c r="E15" s="325">
        <f t="shared" ref="E15:I15" si="2">SUM(E16:E17)</f>
        <v>23290</v>
      </c>
      <c r="F15" s="325">
        <f t="shared" si="2"/>
        <v>15737.384000000002</v>
      </c>
      <c r="G15" s="325">
        <f t="shared" si="2"/>
        <v>35794</v>
      </c>
      <c r="H15" s="325">
        <f t="shared" si="2"/>
        <v>28855</v>
      </c>
      <c r="I15" s="325">
        <f t="shared" si="2"/>
        <v>47894</v>
      </c>
      <c r="J15" s="325">
        <f>SUM(J16:J17)</f>
        <v>39769.269</v>
      </c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303"/>
      <c r="AN15" s="303"/>
      <c r="AO15" s="303"/>
      <c r="AP15" s="303"/>
      <c r="AQ15" s="303"/>
      <c r="AR15" s="303"/>
      <c r="AS15" s="303"/>
      <c r="AT15" s="303"/>
      <c r="AU15" s="303"/>
      <c r="AV15" s="303"/>
      <c r="AW15" s="303"/>
      <c r="AX15" s="303"/>
      <c r="AY15" s="303"/>
      <c r="AZ15" s="303"/>
      <c r="BA15" s="303"/>
      <c r="BB15" s="303"/>
      <c r="BC15" s="303"/>
    </row>
    <row r="16" spans="1:55" x14ac:dyDescent="0.25">
      <c r="B16" s="143"/>
      <c r="C16" s="145">
        <v>20</v>
      </c>
      <c r="D16" s="153" t="s">
        <v>1034</v>
      </c>
      <c r="E16" s="147">
        <v>3850</v>
      </c>
      <c r="F16" s="147">
        <v>3171.6660000000002</v>
      </c>
      <c r="G16" s="147">
        <v>7010</v>
      </c>
      <c r="H16" s="147">
        <v>5712</v>
      </c>
      <c r="I16" s="147">
        <v>18305</v>
      </c>
      <c r="J16" s="147">
        <v>17430.330000000002</v>
      </c>
    </row>
    <row r="17" spans="1:55" x14ac:dyDescent="0.25">
      <c r="B17" s="143"/>
      <c r="C17" s="145">
        <v>21</v>
      </c>
      <c r="D17" s="153" t="s">
        <v>1035</v>
      </c>
      <c r="E17" s="147">
        <v>19440</v>
      </c>
      <c r="F17" s="147">
        <v>12565.718000000001</v>
      </c>
      <c r="G17" s="147">
        <v>28784</v>
      </c>
      <c r="H17" s="147">
        <v>23143</v>
      </c>
      <c r="I17" s="147">
        <v>29589</v>
      </c>
      <c r="J17" s="147">
        <v>22338.938999999998</v>
      </c>
    </row>
    <row r="18" spans="1:55" s="304" customFormat="1" x14ac:dyDescent="0.25">
      <c r="A18" s="303"/>
      <c r="B18" s="199">
        <v>3</v>
      </c>
      <c r="C18" s="200"/>
      <c r="D18" s="200" t="s">
        <v>1036</v>
      </c>
      <c r="E18" s="325">
        <f t="shared" ref="E18:I18" si="3">SUM(E19:E21)</f>
        <v>232638.51699999999</v>
      </c>
      <c r="F18" s="325">
        <f t="shared" si="3"/>
        <v>225150.538</v>
      </c>
      <c r="G18" s="325">
        <f t="shared" si="3"/>
        <v>775848</v>
      </c>
      <c r="H18" s="325">
        <f t="shared" si="3"/>
        <v>736979</v>
      </c>
      <c r="I18" s="325">
        <f t="shared" si="3"/>
        <v>376774.16599999997</v>
      </c>
      <c r="J18" s="325">
        <f>SUM(J19:J21)</f>
        <v>351775.565</v>
      </c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3"/>
      <c r="BA18" s="303"/>
      <c r="BB18" s="303"/>
      <c r="BC18" s="303"/>
    </row>
    <row r="19" spans="1:55" x14ac:dyDescent="0.25">
      <c r="B19" s="143"/>
      <c r="C19" s="145">
        <v>31</v>
      </c>
      <c r="D19" s="145" t="s">
        <v>1037</v>
      </c>
      <c r="E19" s="147">
        <v>12014.5</v>
      </c>
      <c r="F19" s="147">
        <v>7967.4170000000004</v>
      </c>
      <c r="G19" s="147">
        <v>12044</v>
      </c>
      <c r="H19" s="147">
        <v>7905</v>
      </c>
      <c r="I19" s="147">
        <v>10574.165999999999</v>
      </c>
      <c r="J19" s="147">
        <v>8203.9619999999995</v>
      </c>
    </row>
    <row r="20" spans="1:55" x14ac:dyDescent="0.25">
      <c r="B20" s="143"/>
      <c r="C20" s="145">
        <v>32</v>
      </c>
      <c r="D20" s="145" t="s">
        <v>1036</v>
      </c>
      <c r="E20" s="147">
        <v>80624.017000000007</v>
      </c>
      <c r="F20" s="147">
        <v>77186.414999999994</v>
      </c>
      <c r="G20" s="147">
        <v>138804</v>
      </c>
      <c r="H20" s="147">
        <v>104075</v>
      </c>
      <c r="I20" s="147">
        <v>161940</v>
      </c>
      <c r="J20" s="147">
        <v>139316.101</v>
      </c>
    </row>
    <row r="21" spans="1:55" x14ac:dyDescent="0.25">
      <c r="B21" s="143"/>
      <c r="C21" s="144" t="s">
        <v>350</v>
      </c>
      <c r="D21" s="145" t="s">
        <v>351</v>
      </c>
      <c r="E21" s="147">
        <v>140000</v>
      </c>
      <c r="F21" s="147">
        <v>139996.70600000001</v>
      </c>
      <c r="G21" s="147">
        <v>625000</v>
      </c>
      <c r="H21" s="147">
        <v>624999</v>
      </c>
      <c r="I21" s="147">
        <v>204260</v>
      </c>
      <c r="J21" s="147">
        <v>204255.50200000001</v>
      </c>
    </row>
    <row r="22" spans="1:55" s="304" customFormat="1" x14ac:dyDescent="0.25">
      <c r="A22" s="303"/>
      <c r="B22" s="199">
        <v>4</v>
      </c>
      <c r="C22" s="200"/>
      <c r="D22" s="326" t="s">
        <v>1038</v>
      </c>
      <c r="E22" s="325">
        <f t="shared" ref="E22:I22" si="4">E23</f>
        <v>45275.55</v>
      </c>
      <c r="F22" s="325">
        <f t="shared" si="4"/>
        <v>35054.569000000003</v>
      </c>
      <c r="G22" s="325">
        <f t="shared" si="4"/>
        <v>57200</v>
      </c>
      <c r="H22" s="325">
        <f t="shared" si="4"/>
        <v>47414</v>
      </c>
      <c r="I22" s="325">
        <f t="shared" si="4"/>
        <v>57052</v>
      </c>
      <c r="J22" s="325">
        <f>J23</f>
        <v>49972.050999999999</v>
      </c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3"/>
      <c r="AJ22" s="303"/>
      <c r="AK22" s="303"/>
      <c r="AL22" s="303"/>
      <c r="AM22" s="303"/>
      <c r="AN22" s="303"/>
      <c r="AO22" s="303"/>
      <c r="AP22" s="303"/>
      <c r="AQ22" s="303"/>
      <c r="AR22" s="303"/>
      <c r="AS22" s="303"/>
      <c r="AT22" s="303"/>
      <c r="AU22" s="303"/>
      <c r="AV22" s="303"/>
      <c r="AW22" s="303"/>
      <c r="AX22" s="303"/>
      <c r="AY22" s="303"/>
      <c r="AZ22" s="303"/>
      <c r="BA22" s="303"/>
      <c r="BB22" s="303"/>
      <c r="BC22" s="303"/>
    </row>
    <row r="23" spans="1:55" x14ac:dyDescent="0.25">
      <c r="B23" s="143"/>
      <c r="C23" s="145">
        <v>40</v>
      </c>
      <c r="D23" s="153" t="s">
        <v>1038</v>
      </c>
      <c r="E23" s="147">
        <v>45275.55</v>
      </c>
      <c r="F23" s="147">
        <v>35054.569000000003</v>
      </c>
      <c r="G23" s="147">
        <v>57200</v>
      </c>
      <c r="H23" s="147">
        <v>47414</v>
      </c>
      <c r="I23" s="147">
        <v>57052</v>
      </c>
      <c r="J23" s="147">
        <v>49972.050999999999</v>
      </c>
    </row>
    <row r="24" spans="1:55" s="304" customFormat="1" x14ac:dyDescent="0.25">
      <c r="A24" s="303"/>
      <c r="B24" s="199">
        <v>5</v>
      </c>
      <c r="C24" s="200"/>
      <c r="D24" s="326" t="s">
        <v>1039</v>
      </c>
      <c r="E24" s="325">
        <f t="shared" ref="E24:I24" si="5">SUM(E25:E26)</f>
        <v>76311.75</v>
      </c>
      <c r="F24" s="325">
        <f t="shared" si="5"/>
        <v>56528.09</v>
      </c>
      <c r="G24" s="325">
        <f t="shared" si="5"/>
        <v>83485</v>
      </c>
      <c r="H24" s="325">
        <f t="shared" si="5"/>
        <v>58282</v>
      </c>
      <c r="I24" s="325">
        <f t="shared" si="5"/>
        <v>80583</v>
      </c>
      <c r="J24" s="325">
        <f>SUM(J25:J26)</f>
        <v>67767.096999999994</v>
      </c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303"/>
      <c r="AC24" s="303"/>
      <c r="AD24" s="303"/>
      <c r="AE24" s="303"/>
      <c r="AF24" s="303"/>
      <c r="AG24" s="303"/>
      <c r="AH24" s="303"/>
      <c r="AI24" s="303"/>
      <c r="AJ24" s="303"/>
      <c r="AK24" s="303"/>
      <c r="AL24" s="303"/>
      <c r="AM24" s="303"/>
      <c r="AN24" s="303"/>
      <c r="AO24" s="303"/>
      <c r="AP24" s="303"/>
      <c r="AQ24" s="303"/>
      <c r="AR24" s="303"/>
      <c r="AS24" s="303"/>
      <c r="AT24" s="303"/>
      <c r="AU24" s="303"/>
      <c r="AV24" s="303"/>
      <c r="AW24" s="303"/>
      <c r="AX24" s="303"/>
      <c r="AY24" s="303"/>
      <c r="AZ24" s="303"/>
      <c r="BA24" s="303"/>
      <c r="BB24" s="303"/>
      <c r="BC24" s="303"/>
    </row>
    <row r="25" spans="1:55" x14ac:dyDescent="0.25">
      <c r="B25" s="143"/>
      <c r="C25" s="145">
        <v>50</v>
      </c>
      <c r="D25" s="153" t="s">
        <v>1040</v>
      </c>
      <c r="E25" s="147">
        <v>33859.75</v>
      </c>
      <c r="F25" s="147">
        <v>26994.947</v>
      </c>
      <c r="G25" s="147">
        <v>36271</v>
      </c>
      <c r="H25" s="147">
        <v>27991</v>
      </c>
      <c r="I25" s="147">
        <v>35243</v>
      </c>
      <c r="J25" s="147">
        <v>31614.516</v>
      </c>
    </row>
    <row r="26" spans="1:55" x14ac:dyDescent="0.25">
      <c r="B26" s="143"/>
      <c r="C26" s="145">
        <v>51</v>
      </c>
      <c r="D26" s="145" t="s">
        <v>1041</v>
      </c>
      <c r="E26" s="147">
        <v>42452</v>
      </c>
      <c r="F26" s="147">
        <v>29533.143</v>
      </c>
      <c r="G26" s="147">
        <v>47214</v>
      </c>
      <c r="H26" s="147">
        <v>30291</v>
      </c>
      <c r="I26" s="147">
        <v>45340</v>
      </c>
      <c r="J26" s="147">
        <v>36152.580999999998</v>
      </c>
    </row>
    <row r="27" spans="1:55" s="304" customFormat="1" x14ac:dyDescent="0.25">
      <c r="A27" s="303"/>
      <c r="B27" s="460" t="s">
        <v>255</v>
      </c>
      <c r="C27" s="461"/>
      <c r="D27" s="200" t="s">
        <v>256</v>
      </c>
      <c r="E27" s="325">
        <f t="shared" ref="E27:I27" si="6">SUM(E28:E29)</f>
        <v>63100</v>
      </c>
      <c r="F27" s="325">
        <f t="shared" si="6"/>
        <v>62977.418999999994</v>
      </c>
      <c r="G27" s="325">
        <f t="shared" si="6"/>
        <v>7524</v>
      </c>
      <c r="H27" s="325">
        <f t="shared" si="6"/>
        <v>7522</v>
      </c>
      <c r="I27" s="325">
        <f t="shared" si="6"/>
        <v>26800</v>
      </c>
      <c r="J27" s="325">
        <f>SUM(J28:J29)</f>
        <v>26594.254000000001</v>
      </c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3"/>
      <c r="AJ27" s="303"/>
      <c r="AK27" s="303"/>
      <c r="AL27" s="303"/>
      <c r="AM27" s="303"/>
      <c r="AN27" s="303"/>
      <c r="AO27" s="303"/>
      <c r="AP27" s="303"/>
      <c r="AQ27" s="303"/>
      <c r="AR27" s="303"/>
      <c r="AS27" s="303"/>
      <c r="AT27" s="303"/>
      <c r="AU27" s="303"/>
      <c r="AV27" s="303"/>
      <c r="AW27" s="303"/>
      <c r="AX27" s="303"/>
      <c r="AY27" s="303"/>
      <c r="AZ27" s="303"/>
      <c r="BA27" s="303"/>
      <c r="BB27" s="303"/>
      <c r="BC27" s="303"/>
    </row>
    <row r="28" spans="1:55" x14ac:dyDescent="0.25">
      <c r="B28" s="143"/>
      <c r="C28" s="144" t="s">
        <v>1042</v>
      </c>
      <c r="D28" s="153" t="s">
        <v>1043</v>
      </c>
      <c r="E28" s="147">
        <v>19900</v>
      </c>
      <c r="F28" s="147">
        <v>19891.702000000001</v>
      </c>
      <c r="G28" s="147">
        <v>24</v>
      </c>
      <c r="H28" s="147">
        <v>24</v>
      </c>
      <c r="I28" s="147">
        <v>0</v>
      </c>
      <c r="J28" s="147">
        <v>0</v>
      </c>
    </row>
    <row r="29" spans="1:55" x14ac:dyDescent="0.25">
      <c r="B29" s="143"/>
      <c r="C29" s="144" t="s">
        <v>266</v>
      </c>
      <c r="D29" s="153" t="s">
        <v>1044</v>
      </c>
      <c r="E29" s="147">
        <v>43200</v>
      </c>
      <c r="F29" s="147">
        <v>43085.716999999997</v>
      </c>
      <c r="G29" s="147">
        <v>7500</v>
      </c>
      <c r="H29" s="147">
        <v>7498</v>
      </c>
      <c r="I29" s="147">
        <v>26800</v>
      </c>
      <c r="J29" s="147">
        <v>26594.254000000001</v>
      </c>
    </row>
    <row r="30" spans="1:55" s="304" customFormat="1" x14ac:dyDescent="0.25">
      <c r="A30" s="303"/>
      <c r="B30" s="460" t="s">
        <v>272</v>
      </c>
      <c r="C30" s="461"/>
      <c r="D30" s="200" t="s">
        <v>273</v>
      </c>
      <c r="E30" s="325">
        <f t="shared" ref="E30:I30" si="7">E31</f>
        <v>0</v>
      </c>
      <c r="F30" s="325">
        <f t="shared" si="7"/>
        <v>0</v>
      </c>
      <c r="G30" s="325">
        <f t="shared" si="7"/>
        <v>0</v>
      </c>
      <c r="H30" s="325">
        <f t="shared" si="7"/>
        <v>0</v>
      </c>
      <c r="I30" s="325">
        <f t="shared" si="7"/>
        <v>12575</v>
      </c>
      <c r="J30" s="325">
        <f>J31</f>
        <v>12549</v>
      </c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303"/>
      <c r="AJ30" s="303"/>
      <c r="AK30" s="303"/>
      <c r="AL30" s="303"/>
      <c r="AM30" s="303"/>
      <c r="AN30" s="303"/>
      <c r="AO30" s="303"/>
      <c r="AP30" s="303"/>
      <c r="AQ30" s="303"/>
      <c r="AR30" s="303"/>
      <c r="AS30" s="303"/>
      <c r="AT30" s="303"/>
      <c r="AU30" s="303"/>
      <c r="AV30" s="303"/>
      <c r="AW30" s="303"/>
      <c r="AX30" s="303"/>
      <c r="AY30" s="303"/>
      <c r="AZ30" s="303"/>
      <c r="BA30" s="303"/>
      <c r="BB30" s="303"/>
      <c r="BC30" s="303"/>
    </row>
    <row r="31" spans="1:55" x14ac:dyDescent="0.25">
      <c r="B31" s="143"/>
      <c r="C31" s="144" t="s">
        <v>274</v>
      </c>
      <c r="D31" s="153" t="s">
        <v>313</v>
      </c>
      <c r="E31" s="147">
        <v>0</v>
      </c>
      <c r="F31" s="147">
        <v>0</v>
      </c>
      <c r="G31" s="147">
        <v>0</v>
      </c>
      <c r="H31" s="147">
        <v>0</v>
      </c>
      <c r="I31" s="147">
        <v>12575</v>
      </c>
      <c r="J31" s="147">
        <v>12549</v>
      </c>
    </row>
    <row r="32" spans="1:55" x14ac:dyDescent="0.25">
      <c r="B32" s="395" t="s">
        <v>666</v>
      </c>
      <c r="C32" s="402"/>
      <c r="D32" s="327"/>
      <c r="E32" s="328"/>
      <c r="F32" s="328"/>
      <c r="G32" s="328"/>
      <c r="H32" s="328"/>
      <c r="I32" s="328"/>
      <c r="J32" s="328"/>
    </row>
    <row r="33" spans="1:55" s="304" customFormat="1" x14ac:dyDescent="0.25">
      <c r="A33" s="303"/>
      <c r="B33" s="386">
        <v>40</v>
      </c>
      <c r="C33" s="387"/>
      <c r="D33" s="151" t="s">
        <v>667</v>
      </c>
      <c r="E33" s="329">
        <f t="shared" ref="E33:I33" si="8">SUM(E34:E36)</f>
        <v>151180</v>
      </c>
      <c r="F33" s="329">
        <f t="shared" si="8"/>
        <v>142777.66999999998</v>
      </c>
      <c r="G33" s="329">
        <f t="shared" si="8"/>
        <v>143453</v>
      </c>
      <c r="H33" s="329">
        <f t="shared" si="8"/>
        <v>141452</v>
      </c>
      <c r="I33" s="329">
        <f t="shared" si="8"/>
        <v>158820</v>
      </c>
      <c r="J33" s="329">
        <f>SUM(J34:J36)</f>
        <v>153050.72500000001</v>
      </c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3"/>
      <c r="Z33" s="303"/>
      <c r="AA33" s="303"/>
      <c r="AB33" s="303"/>
      <c r="AC33" s="303"/>
      <c r="AD33" s="303"/>
      <c r="AE33" s="303"/>
      <c r="AF33" s="303"/>
      <c r="AG33" s="303"/>
      <c r="AH33" s="303"/>
      <c r="AI33" s="303"/>
      <c r="AJ33" s="303"/>
      <c r="AK33" s="303"/>
      <c r="AL33" s="303"/>
      <c r="AM33" s="303"/>
      <c r="AN33" s="303"/>
      <c r="AO33" s="303"/>
      <c r="AP33" s="303"/>
      <c r="AQ33" s="303"/>
      <c r="AR33" s="303"/>
      <c r="AS33" s="303"/>
      <c r="AT33" s="303"/>
      <c r="AU33" s="303"/>
      <c r="AV33" s="303"/>
      <c r="AW33" s="303"/>
      <c r="AX33" s="303"/>
      <c r="AY33" s="303"/>
      <c r="AZ33" s="303"/>
      <c r="BA33" s="303"/>
      <c r="BB33" s="303"/>
      <c r="BC33" s="303"/>
    </row>
    <row r="34" spans="1:55" x14ac:dyDescent="0.25">
      <c r="B34" s="143"/>
      <c r="C34" s="145">
        <v>401</v>
      </c>
      <c r="D34" s="145" t="s">
        <v>668</v>
      </c>
      <c r="E34" s="267">
        <v>106314</v>
      </c>
      <c r="F34" s="267">
        <v>100871.01</v>
      </c>
      <c r="G34" s="267">
        <v>101223</v>
      </c>
      <c r="H34" s="267">
        <v>100017</v>
      </c>
      <c r="I34" s="267">
        <v>112649</v>
      </c>
      <c r="J34" s="267">
        <v>108703.705</v>
      </c>
    </row>
    <row r="35" spans="1:55" x14ac:dyDescent="0.25">
      <c r="B35" s="143"/>
      <c r="C35" s="145">
        <v>402</v>
      </c>
      <c r="D35" s="153" t="s">
        <v>87</v>
      </c>
      <c r="E35" s="267">
        <v>41238.5</v>
      </c>
      <c r="F35" s="267">
        <v>39101.368999999999</v>
      </c>
      <c r="G35" s="267">
        <v>39503</v>
      </c>
      <c r="H35" s="267">
        <v>38856</v>
      </c>
      <c r="I35" s="267">
        <v>43331</v>
      </c>
      <c r="J35" s="267">
        <v>41716.567000000003</v>
      </c>
    </row>
    <row r="36" spans="1:55" x14ac:dyDescent="0.25">
      <c r="B36" s="143"/>
      <c r="C36" s="145">
        <v>404</v>
      </c>
      <c r="D36" s="153" t="s">
        <v>88</v>
      </c>
      <c r="E36" s="267">
        <v>3627.5</v>
      </c>
      <c r="F36" s="267">
        <v>2805.2910000000002</v>
      </c>
      <c r="G36" s="267">
        <v>2727</v>
      </c>
      <c r="H36" s="267">
        <v>2579</v>
      </c>
      <c r="I36" s="267">
        <v>2840</v>
      </c>
      <c r="J36" s="267">
        <v>2630.453</v>
      </c>
    </row>
    <row r="37" spans="1:55" s="304" customFormat="1" x14ac:dyDescent="0.25">
      <c r="A37" s="303"/>
      <c r="B37" s="386">
        <v>42</v>
      </c>
      <c r="C37" s="387"/>
      <c r="D37" s="151" t="s">
        <v>670</v>
      </c>
      <c r="E37" s="329">
        <f t="shared" ref="E37:I37" si="9">SUM(E38:E44)</f>
        <v>185927.69</v>
      </c>
      <c r="F37" s="329">
        <f t="shared" si="9"/>
        <v>127869.537</v>
      </c>
      <c r="G37" s="329">
        <f t="shared" si="9"/>
        <v>232191</v>
      </c>
      <c r="H37" s="329">
        <f t="shared" si="9"/>
        <v>147383</v>
      </c>
      <c r="I37" s="329">
        <f t="shared" si="9"/>
        <v>253767.87099999998</v>
      </c>
      <c r="J37" s="329">
        <f>SUM(J38:J44)</f>
        <v>192638.47899999999</v>
      </c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3"/>
      <c r="AK37" s="303"/>
      <c r="AL37" s="303"/>
      <c r="AM37" s="303"/>
      <c r="AN37" s="303"/>
      <c r="AO37" s="303"/>
      <c r="AP37" s="303"/>
      <c r="AQ37" s="303"/>
      <c r="AR37" s="303"/>
      <c r="AS37" s="303"/>
      <c r="AT37" s="303"/>
      <c r="AU37" s="303"/>
      <c r="AV37" s="303"/>
      <c r="AW37" s="303"/>
      <c r="AX37" s="303"/>
      <c r="AY37" s="303"/>
      <c r="AZ37" s="303"/>
      <c r="BA37" s="303"/>
      <c r="BB37" s="303"/>
      <c r="BC37" s="303"/>
    </row>
    <row r="38" spans="1:55" x14ac:dyDescent="0.25">
      <c r="B38" s="143"/>
      <c r="C38" s="145">
        <v>420</v>
      </c>
      <c r="D38" s="145" t="s">
        <v>671</v>
      </c>
      <c r="E38" s="267">
        <v>14318</v>
      </c>
      <c r="F38" s="267">
        <v>6115.433</v>
      </c>
      <c r="G38" s="267">
        <v>19183</v>
      </c>
      <c r="H38" s="267">
        <v>13352</v>
      </c>
      <c r="I38" s="267">
        <v>20456</v>
      </c>
      <c r="J38" s="267">
        <v>17968.404999999999</v>
      </c>
    </row>
    <row r="39" spans="1:55" x14ac:dyDescent="0.25">
      <c r="B39" s="143"/>
      <c r="C39" s="145">
        <v>421</v>
      </c>
      <c r="D39" s="153" t="s">
        <v>672</v>
      </c>
      <c r="E39" s="267">
        <v>20960</v>
      </c>
      <c r="F39" s="267">
        <v>16141.549000000001</v>
      </c>
      <c r="G39" s="267">
        <v>35560</v>
      </c>
      <c r="H39" s="267">
        <v>25628</v>
      </c>
      <c r="I39" s="267">
        <v>30599.833999999999</v>
      </c>
      <c r="J39" s="267">
        <v>19410.708999999999</v>
      </c>
    </row>
    <row r="40" spans="1:55" x14ac:dyDescent="0.25">
      <c r="B40" s="143"/>
      <c r="C40" s="145">
        <v>423</v>
      </c>
      <c r="D40" s="145" t="s">
        <v>673</v>
      </c>
      <c r="E40" s="267">
        <v>12808.367</v>
      </c>
      <c r="F40" s="267">
        <v>10409.008</v>
      </c>
      <c r="G40" s="267">
        <v>15515</v>
      </c>
      <c r="H40" s="267">
        <v>6143</v>
      </c>
      <c r="I40" s="267">
        <v>13390.919</v>
      </c>
      <c r="J40" s="267">
        <v>10624.466</v>
      </c>
    </row>
    <row r="41" spans="1:55" x14ac:dyDescent="0.25">
      <c r="B41" s="143"/>
      <c r="C41" s="145">
        <v>424</v>
      </c>
      <c r="D41" s="145" t="s">
        <v>674</v>
      </c>
      <c r="E41" s="267">
        <v>11850</v>
      </c>
      <c r="F41" s="267">
        <v>5159.5169999999998</v>
      </c>
      <c r="G41" s="267">
        <v>15375</v>
      </c>
      <c r="H41" s="267">
        <v>7004</v>
      </c>
      <c r="I41" s="267">
        <v>20540</v>
      </c>
      <c r="J41" s="267">
        <v>9012.5580000000009</v>
      </c>
    </row>
    <row r="42" spans="1:55" x14ac:dyDescent="0.25">
      <c r="B42" s="143"/>
      <c r="C42" s="145">
        <v>425</v>
      </c>
      <c r="D42" s="145" t="s">
        <v>675</v>
      </c>
      <c r="E42" s="267">
        <v>81846.123000000007</v>
      </c>
      <c r="F42" s="267">
        <v>55602.599000000002</v>
      </c>
      <c r="G42" s="267">
        <v>106823</v>
      </c>
      <c r="H42" s="267">
        <v>64416</v>
      </c>
      <c r="I42" s="267">
        <v>116646.118</v>
      </c>
      <c r="J42" s="267">
        <v>90379.78</v>
      </c>
    </row>
    <row r="43" spans="1:55" x14ac:dyDescent="0.25">
      <c r="B43" s="143"/>
      <c r="C43" s="145">
        <v>426</v>
      </c>
      <c r="D43" s="145" t="s">
        <v>676</v>
      </c>
      <c r="E43" s="267">
        <v>42645.2</v>
      </c>
      <c r="F43" s="267">
        <v>34441.430999999997</v>
      </c>
      <c r="G43" s="267">
        <v>38535</v>
      </c>
      <c r="H43" s="267">
        <v>30840</v>
      </c>
      <c r="I43" s="267">
        <v>51935</v>
      </c>
      <c r="J43" s="267">
        <v>45242.561000000002</v>
      </c>
    </row>
    <row r="44" spans="1:55" x14ac:dyDescent="0.25">
      <c r="B44" s="143"/>
      <c r="C44" s="145">
        <v>427</v>
      </c>
      <c r="D44" s="145" t="s">
        <v>700</v>
      </c>
      <c r="E44" s="267">
        <v>1500</v>
      </c>
      <c r="F44" s="267">
        <v>0</v>
      </c>
      <c r="G44" s="267">
        <v>1200</v>
      </c>
      <c r="H44" s="267">
        <v>0</v>
      </c>
      <c r="I44" s="267">
        <v>200</v>
      </c>
      <c r="J44" s="267">
        <v>0</v>
      </c>
    </row>
    <row r="45" spans="1:55" s="304" customFormat="1" x14ac:dyDescent="0.25">
      <c r="A45" s="303"/>
      <c r="B45" s="386">
        <v>45</v>
      </c>
      <c r="C45" s="387"/>
      <c r="D45" s="151" t="s">
        <v>732</v>
      </c>
      <c r="E45" s="329">
        <f t="shared" ref="E45:I45" si="10">E46</f>
        <v>200</v>
      </c>
      <c r="F45" s="329">
        <f t="shared" si="10"/>
        <v>0</v>
      </c>
      <c r="G45" s="329">
        <f t="shared" si="10"/>
        <v>90</v>
      </c>
      <c r="H45" s="329">
        <f t="shared" si="10"/>
        <v>0</v>
      </c>
      <c r="I45" s="329">
        <f t="shared" si="10"/>
        <v>0</v>
      </c>
      <c r="J45" s="329">
        <f>J46</f>
        <v>0</v>
      </c>
      <c r="K45" s="303"/>
      <c r="L45" s="303"/>
      <c r="M45" s="303"/>
      <c r="N45" s="303"/>
      <c r="O45" s="303"/>
      <c r="P45" s="303"/>
      <c r="Q45" s="303"/>
      <c r="R45" s="303"/>
      <c r="S45" s="303"/>
      <c r="T45" s="303"/>
      <c r="U45" s="303"/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303"/>
      <c r="AJ45" s="303"/>
      <c r="AK45" s="303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</row>
    <row r="46" spans="1:55" x14ac:dyDescent="0.25">
      <c r="B46" s="143"/>
      <c r="C46" s="145">
        <v>451</v>
      </c>
      <c r="D46" s="153" t="s">
        <v>1045</v>
      </c>
      <c r="E46" s="267">
        <v>200</v>
      </c>
      <c r="F46" s="267">
        <v>0</v>
      </c>
      <c r="G46" s="267">
        <v>90</v>
      </c>
      <c r="H46" s="267">
        <v>0</v>
      </c>
      <c r="I46" s="267">
        <v>0</v>
      </c>
      <c r="J46" s="267">
        <v>0</v>
      </c>
    </row>
    <row r="47" spans="1:55" s="304" customFormat="1" x14ac:dyDescent="0.25">
      <c r="A47" s="303"/>
      <c r="B47" s="386">
        <v>46</v>
      </c>
      <c r="C47" s="387"/>
      <c r="D47" s="151" t="s">
        <v>677</v>
      </c>
      <c r="E47" s="329">
        <f t="shared" ref="E47:I47" si="11">SUM(E48:E50)</f>
        <v>206526.633</v>
      </c>
      <c r="F47" s="329">
        <f t="shared" si="11"/>
        <v>196325.26800000001</v>
      </c>
      <c r="G47" s="329">
        <f t="shared" si="11"/>
        <v>157490</v>
      </c>
      <c r="H47" s="329">
        <f t="shared" si="11"/>
        <v>144598</v>
      </c>
      <c r="I47" s="329">
        <f t="shared" si="11"/>
        <v>229296.96299999999</v>
      </c>
      <c r="J47" s="329">
        <f>SUM(J48:J50)</f>
        <v>204970.24099999998</v>
      </c>
      <c r="K47" s="303"/>
      <c r="L47" s="303"/>
      <c r="M47" s="303"/>
      <c r="N47" s="303"/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303"/>
      <c r="AK47" s="303"/>
      <c r="AL47" s="303"/>
      <c r="AM47" s="303"/>
      <c r="AN47" s="303"/>
      <c r="AO47" s="303"/>
      <c r="AP47" s="303"/>
      <c r="AQ47" s="303"/>
      <c r="AR47" s="303"/>
      <c r="AS47" s="303"/>
      <c r="AT47" s="303"/>
      <c r="AU47" s="303"/>
      <c r="AV47" s="303"/>
      <c r="AW47" s="303"/>
      <c r="AX47" s="303"/>
      <c r="AY47" s="303"/>
      <c r="AZ47" s="303"/>
      <c r="BA47" s="303"/>
      <c r="BB47" s="303"/>
      <c r="BC47" s="303"/>
    </row>
    <row r="48" spans="1:55" x14ac:dyDescent="0.25">
      <c r="B48" s="143"/>
      <c r="C48" s="145">
        <v>462</v>
      </c>
      <c r="D48" s="153" t="s">
        <v>1046</v>
      </c>
      <c r="E48" s="267">
        <v>47095</v>
      </c>
      <c r="F48" s="267">
        <v>46801.883000000002</v>
      </c>
      <c r="G48" s="267">
        <v>15300</v>
      </c>
      <c r="H48" s="267">
        <v>14592</v>
      </c>
      <c r="I48" s="267">
        <v>29150</v>
      </c>
      <c r="J48" s="267">
        <v>28202.655999999999</v>
      </c>
    </row>
    <row r="49" spans="1:55" x14ac:dyDescent="0.25">
      <c r="B49" s="143"/>
      <c r="C49" s="145">
        <v>464</v>
      </c>
      <c r="D49" s="153" t="s">
        <v>678</v>
      </c>
      <c r="E49" s="267">
        <v>139860</v>
      </c>
      <c r="F49" s="267">
        <v>130017.003</v>
      </c>
      <c r="G49" s="267">
        <v>130661</v>
      </c>
      <c r="H49" s="267">
        <v>118478</v>
      </c>
      <c r="I49" s="267">
        <v>199635.9</v>
      </c>
      <c r="J49" s="267">
        <v>176256.522</v>
      </c>
    </row>
    <row r="50" spans="1:55" x14ac:dyDescent="0.25">
      <c r="B50" s="143"/>
      <c r="C50" s="145">
        <v>465</v>
      </c>
      <c r="D50" s="145" t="s">
        <v>717</v>
      </c>
      <c r="E50" s="267">
        <v>19571.633000000002</v>
      </c>
      <c r="F50" s="267">
        <v>19506.382000000001</v>
      </c>
      <c r="G50" s="267">
        <v>11529</v>
      </c>
      <c r="H50" s="267">
        <v>11528</v>
      </c>
      <c r="I50" s="267">
        <v>511.06299999999999</v>
      </c>
      <c r="J50" s="267">
        <v>511.06299999999999</v>
      </c>
    </row>
    <row r="51" spans="1:55" s="304" customFormat="1" x14ac:dyDescent="0.25">
      <c r="A51" s="303"/>
      <c r="B51" s="386">
        <v>48</v>
      </c>
      <c r="C51" s="387"/>
      <c r="D51" s="151" t="s">
        <v>679</v>
      </c>
      <c r="E51" s="329">
        <f t="shared" ref="E51:I51" si="12">SUM(E52:E57)</f>
        <v>238752.677</v>
      </c>
      <c r="F51" s="329">
        <f t="shared" si="12"/>
        <v>220378.94199999998</v>
      </c>
      <c r="G51" s="329">
        <f t="shared" si="12"/>
        <v>752694</v>
      </c>
      <c r="H51" s="329">
        <f t="shared" si="12"/>
        <v>665374</v>
      </c>
      <c r="I51" s="329">
        <f t="shared" si="12"/>
        <v>312057.16599999997</v>
      </c>
      <c r="J51" s="329">
        <f>SUM(J52:J57)</f>
        <v>270990.97700000001</v>
      </c>
      <c r="K51" s="303"/>
      <c r="L51" s="303"/>
      <c r="M51" s="303"/>
      <c r="N51" s="303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3"/>
      <c r="AB51" s="303"/>
      <c r="AC51" s="303"/>
      <c r="AD51" s="303"/>
      <c r="AE51" s="303"/>
      <c r="AF51" s="303"/>
      <c r="AG51" s="303"/>
      <c r="AH51" s="303"/>
      <c r="AI51" s="303"/>
      <c r="AJ51" s="303"/>
      <c r="AK51" s="303"/>
      <c r="AL51" s="303"/>
      <c r="AM51" s="303"/>
      <c r="AN51" s="303"/>
      <c r="AO51" s="303"/>
      <c r="AP51" s="303"/>
      <c r="AQ51" s="303"/>
      <c r="AR51" s="303"/>
      <c r="AS51" s="303"/>
      <c r="AT51" s="303"/>
      <c r="AU51" s="303"/>
      <c r="AV51" s="303"/>
      <c r="AW51" s="303"/>
      <c r="AX51" s="303"/>
      <c r="AY51" s="303"/>
      <c r="AZ51" s="303"/>
      <c r="BA51" s="303"/>
      <c r="BB51" s="303"/>
      <c r="BC51" s="303"/>
    </row>
    <row r="52" spans="1:55" x14ac:dyDescent="0.25">
      <c r="B52" s="143"/>
      <c r="C52" s="145">
        <v>480</v>
      </c>
      <c r="D52" s="145" t="s">
        <v>96</v>
      </c>
      <c r="E52" s="267">
        <v>64809.66</v>
      </c>
      <c r="F52" s="267">
        <v>60412.667999999998</v>
      </c>
      <c r="G52" s="267">
        <v>71174</v>
      </c>
      <c r="H52" s="267">
        <v>27067</v>
      </c>
      <c r="I52" s="267">
        <v>81237.967999999993</v>
      </c>
      <c r="J52" s="267">
        <v>53724.930999999997</v>
      </c>
    </row>
    <row r="53" spans="1:55" x14ac:dyDescent="0.25">
      <c r="B53" s="143"/>
      <c r="C53" s="145">
        <v>481</v>
      </c>
      <c r="D53" s="145" t="s">
        <v>97</v>
      </c>
      <c r="E53" s="267">
        <v>911.5</v>
      </c>
      <c r="F53" s="267">
        <v>124.658</v>
      </c>
      <c r="G53" s="267">
        <v>1780</v>
      </c>
      <c r="H53" s="267">
        <v>160</v>
      </c>
      <c r="I53" s="267">
        <v>4059.1979999999999</v>
      </c>
      <c r="J53" s="267">
        <v>59.499000000000002</v>
      </c>
    </row>
    <row r="54" spans="1:55" x14ac:dyDescent="0.25">
      <c r="B54" s="143"/>
      <c r="C54" s="145">
        <v>482</v>
      </c>
      <c r="D54" s="145" t="s">
        <v>98</v>
      </c>
      <c r="E54" s="267">
        <v>9144.0169999999998</v>
      </c>
      <c r="F54" s="267">
        <v>7843.067</v>
      </c>
      <c r="G54" s="267">
        <v>28170</v>
      </c>
      <c r="H54" s="267">
        <v>2219</v>
      </c>
      <c r="I54" s="267">
        <v>0</v>
      </c>
      <c r="J54" s="267">
        <v>0</v>
      </c>
    </row>
    <row r="55" spans="1:55" x14ac:dyDescent="0.25">
      <c r="B55" s="143"/>
      <c r="C55" s="145">
        <v>483</v>
      </c>
      <c r="D55" s="145" t="s">
        <v>99</v>
      </c>
      <c r="E55" s="267">
        <v>187.5</v>
      </c>
      <c r="F55" s="267">
        <v>72.215999999999994</v>
      </c>
      <c r="G55" s="267">
        <v>0</v>
      </c>
      <c r="H55" s="267">
        <v>0</v>
      </c>
      <c r="I55" s="267">
        <v>0</v>
      </c>
      <c r="J55" s="267">
        <v>0</v>
      </c>
    </row>
    <row r="56" spans="1:55" x14ac:dyDescent="0.25">
      <c r="B56" s="143"/>
      <c r="C56" s="145">
        <v>485</v>
      </c>
      <c r="D56" s="153" t="s">
        <v>742</v>
      </c>
      <c r="E56" s="267">
        <v>161900</v>
      </c>
      <c r="F56" s="267">
        <v>150132.68299999999</v>
      </c>
      <c r="G56" s="267">
        <v>651570</v>
      </c>
      <c r="H56" s="267">
        <v>635928</v>
      </c>
      <c r="I56" s="267">
        <v>226760</v>
      </c>
      <c r="J56" s="267">
        <v>217206.54699999999</v>
      </c>
    </row>
    <row r="57" spans="1:55" x14ac:dyDescent="0.25">
      <c r="B57" s="143"/>
      <c r="C57" s="145">
        <v>486</v>
      </c>
      <c r="D57" s="153" t="s">
        <v>102</v>
      </c>
      <c r="E57" s="267">
        <v>1800</v>
      </c>
      <c r="F57" s="267">
        <v>1793.65</v>
      </c>
      <c r="G57" s="267">
        <v>0</v>
      </c>
      <c r="H57" s="267">
        <v>0</v>
      </c>
      <c r="I57" s="267">
        <v>0</v>
      </c>
      <c r="J57" s="267">
        <v>0</v>
      </c>
    </row>
    <row r="58" spans="1:55" s="304" customFormat="1" x14ac:dyDescent="0.25">
      <c r="A58" s="303"/>
      <c r="B58" s="386">
        <v>49</v>
      </c>
      <c r="C58" s="387"/>
      <c r="D58" s="151" t="s">
        <v>1047</v>
      </c>
      <c r="E58" s="329">
        <f t="shared" ref="E58:I58" si="13">E59</f>
        <v>30500</v>
      </c>
      <c r="F58" s="329">
        <f t="shared" si="13"/>
        <v>30358.945</v>
      </c>
      <c r="G58" s="329">
        <f t="shared" si="13"/>
        <v>16860</v>
      </c>
      <c r="H58" s="329">
        <f t="shared" si="13"/>
        <v>16826</v>
      </c>
      <c r="I58" s="329">
        <f t="shared" si="13"/>
        <v>0</v>
      </c>
      <c r="J58" s="329">
        <f>J59</f>
        <v>0</v>
      </c>
      <c r="K58" s="303"/>
      <c r="L58" s="303"/>
      <c r="M58" s="303"/>
      <c r="N58" s="303"/>
      <c r="O58" s="303"/>
      <c r="P58" s="303"/>
      <c r="Q58" s="303"/>
      <c r="R58" s="303"/>
      <c r="S58" s="303"/>
      <c r="T58" s="303"/>
      <c r="U58" s="303"/>
      <c r="V58" s="303"/>
      <c r="W58" s="303"/>
      <c r="X58" s="303"/>
      <c r="Y58" s="303"/>
      <c r="Z58" s="303"/>
      <c r="AA58" s="303"/>
      <c r="AB58" s="303"/>
      <c r="AC58" s="303"/>
      <c r="AD58" s="303"/>
      <c r="AE58" s="303"/>
      <c r="AF58" s="303"/>
      <c r="AG58" s="303"/>
      <c r="AH58" s="303"/>
      <c r="AI58" s="303"/>
      <c r="AJ58" s="303"/>
      <c r="AK58" s="303"/>
      <c r="AL58" s="303"/>
      <c r="AM58" s="303"/>
      <c r="AN58" s="303"/>
      <c r="AO58" s="303"/>
      <c r="AP58" s="303"/>
      <c r="AQ58" s="303"/>
      <c r="AR58" s="303"/>
      <c r="AS58" s="303"/>
      <c r="AT58" s="303"/>
      <c r="AU58" s="303"/>
      <c r="AV58" s="303"/>
      <c r="AW58" s="303"/>
      <c r="AX58" s="303"/>
      <c r="AY58" s="303"/>
      <c r="AZ58" s="303"/>
      <c r="BA58" s="303"/>
      <c r="BB58" s="303"/>
      <c r="BC58" s="303"/>
    </row>
    <row r="59" spans="1:55" ht="15.75" thickBot="1" x14ac:dyDescent="0.3">
      <c r="B59" s="163"/>
      <c r="C59" s="174">
        <v>491</v>
      </c>
      <c r="D59" s="156" t="s">
        <v>106</v>
      </c>
      <c r="E59" s="330">
        <v>30500</v>
      </c>
      <c r="F59" s="330">
        <v>30358.945</v>
      </c>
      <c r="G59" s="330">
        <v>16860</v>
      </c>
      <c r="H59" s="330">
        <v>16826</v>
      </c>
      <c r="I59" s="330">
        <v>0</v>
      </c>
      <c r="J59" s="330">
        <v>0</v>
      </c>
    </row>
    <row r="60" spans="1:55" x14ac:dyDescent="0.25">
      <c r="E60" s="316">
        <f>E58+E51+E47+E45+E37+E33</f>
        <v>813087</v>
      </c>
      <c r="F60" s="316">
        <f>F58+F51+F47+F45+F37+F33</f>
        <v>717710.36199999996</v>
      </c>
      <c r="G60" s="316">
        <f>G58+G51+G47+G45+G37+G33</f>
        <v>1302778</v>
      </c>
      <c r="H60" s="316">
        <f>H58+H51+H47+H45+H37+H33</f>
        <v>1115633</v>
      </c>
      <c r="I60" s="316">
        <f>I58+I51+I47+I45+I37+I33</f>
        <v>953942</v>
      </c>
      <c r="J60" s="316">
        <f t="shared" ref="J60" si="14">J58+J51+J47+J45+J37+J33</f>
        <v>821650.4219999999</v>
      </c>
    </row>
    <row r="61" spans="1:55" x14ac:dyDescent="0.25">
      <c r="E61" s="305">
        <f>E60-E5</f>
        <v>0</v>
      </c>
      <c r="F61" s="305">
        <f>F60-F5</f>
        <v>0</v>
      </c>
      <c r="G61" s="305">
        <f>G60-G5</f>
        <v>-1</v>
      </c>
      <c r="H61" s="305">
        <f>H60-H5</f>
        <v>2</v>
      </c>
      <c r="I61" s="305">
        <f t="shared" ref="I61:J61" si="15">I60-I5</f>
        <v>0</v>
      </c>
      <c r="J61" s="305">
        <f t="shared" si="15"/>
        <v>-0.39500000001862645</v>
      </c>
    </row>
  </sheetData>
  <mergeCells count="12">
    <mergeCell ref="B33:C33"/>
    <mergeCell ref="B3:H3"/>
    <mergeCell ref="B4:D4"/>
    <mergeCell ref="B5:D5"/>
    <mergeCell ref="B27:C27"/>
    <mergeCell ref="B32:C32"/>
    <mergeCell ref="B30:C30"/>
    <mergeCell ref="B37:C37"/>
    <mergeCell ref="B45:C45"/>
    <mergeCell ref="B47:C47"/>
    <mergeCell ref="B51:C51"/>
    <mergeCell ref="B58:C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3"/>
  <sheetViews>
    <sheetView workbookViewId="0">
      <selection activeCell="M60" sqref="M60"/>
    </sheetView>
  </sheetViews>
  <sheetFormatPr defaultColWidth="7.5703125" defaultRowHeight="12.75" x14ac:dyDescent="0.25"/>
  <cols>
    <col min="1" max="1" width="2.42578125" style="62" customWidth="1"/>
    <col min="2" max="2" width="6.7109375" style="62" bestFit="1" customWidth="1"/>
    <col min="3" max="3" width="72.28515625" style="62" bestFit="1" customWidth="1"/>
    <col min="4" max="9" width="15.28515625" style="62" customWidth="1"/>
    <col min="10" max="16384" width="7.5703125" style="62"/>
  </cols>
  <sheetData>
    <row r="1" spans="2:9" ht="13.5" thickBot="1" x14ac:dyDescent="0.3"/>
    <row r="2" spans="2:9" ht="13.5" thickBot="1" x14ac:dyDescent="0.3">
      <c r="B2" s="368" t="s">
        <v>505</v>
      </c>
      <c r="C2" s="369"/>
      <c r="D2" s="367">
        <v>2021</v>
      </c>
      <c r="E2" s="367"/>
      <c r="F2" s="367">
        <v>2022</v>
      </c>
      <c r="G2" s="367"/>
      <c r="H2" s="367">
        <v>2023</v>
      </c>
      <c r="I2" s="367"/>
    </row>
    <row r="3" spans="2:9" ht="13.5" thickTop="1" x14ac:dyDescent="0.25">
      <c r="B3" s="370"/>
      <c r="C3" s="371"/>
      <c r="D3" s="130" t="s">
        <v>173</v>
      </c>
      <c r="E3" s="130" t="s">
        <v>174</v>
      </c>
      <c r="F3" s="130" t="s">
        <v>173</v>
      </c>
      <c r="G3" s="130" t="s">
        <v>174</v>
      </c>
      <c r="H3" s="130" t="s">
        <v>173</v>
      </c>
      <c r="I3" s="130" t="s">
        <v>174</v>
      </c>
    </row>
    <row r="4" spans="2:9" x14ac:dyDescent="0.2">
      <c r="B4" s="131">
        <v>1002</v>
      </c>
      <c r="C4" s="131" t="s">
        <v>509</v>
      </c>
      <c r="D4" s="126">
        <v>0.5</v>
      </c>
      <c r="E4" s="126">
        <v>0.24903999999999998</v>
      </c>
      <c r="F4" s="126">
        <v>0.5</v>
      </c>
      <c r="G4" s="126">
        <v>0.54744599999999999</v>
      </c>
      <c r="H4" s="126">
        <v>0.5</v>
      </c>
      <c r="I4" s="126">
        <v>0.7</v>
      </c>
    </row>
    <row r="5" spans="2:9" x14ac:dyDescent="0.2">
      <c r="B5" s="131">
        <v>2001</v>
      </c>
      <c r="C5" s="131" t="s">
        <v>510</v>
      </c>
      <c r="D5" s="126">
        <v>61.335999999999999</v>
      </c>
      <c r="E5" s="126">
        <v>19.432133</v>
      </c>
      <c r="F5" s="126">
        <v>41.5</v>
      </c>
      <c r="G5" s="126">
        <v>26.692584</v>
      </c>
      <c r="H5" s="126">
        <v>46</v>
      </c>
      <c r="I5" s="126">
        <v>45</v>
      </c>
    </row>
    <row r="6" spans="2:9" x14ac:dyDescent="0.2">
      <c r="B6" s="131">
        <v>2002</v>
      </c>
      <c r="C6" s="131" t="s">
        <v>511</v>
      </c>
      <c r="D6" s="126">
        <v>3.6720000000000002</v>
      </c>
      <c r="E6" s="127">
        <v>8.7694999999999995E-2</v>
      </c>
      <c r="F6" s="126">
        <v>2.97</v>
      </c>
      <c r="G6" s="127">
        <v>0</v>
      </c>
      <c r="H6" s="126">
        <v>6</v>
      </c>
      <c r="I6" s="126">
        <v>3</v>
      </c>
    </row>
    <row r="7" spans="2:9" x14ac:dyDescent="0.2">
      <c r="B7" s="131">
        <v>2006</v>
      </c>
      <c r="C7" s="131" t="s">
        <v>512</v>
      </c>
      <c r="D7" s="126">
        <v>3.32</v>
      </c>
      <c r="E7" s="126">
        <v>2.1555</v>
      </c>
      <c r="F7" s="126">
        <v>4.3810000000000002</v>
      </c>
      <c r="G7" s="126">
        <v>0.873</v>
      </c>
      <c r="H7" s="126">
        <v>4</v>
      </c>
      <c r="I7" s="126">
        <v>1</v>
      </c>
    </row>
    <row r="8" spans="2:9" x14ac:dyDescent="0.2">
      <c r="B8" s="131">
        <v>2009</v>
      </c>
      <c r="C8" s="131" t="s">
        <v>513</v>
      </c>
      <c r="D8" s="126">
        <v>0.7</v>
      </c>
      <c r="E8" s="126">
        <v>0.13877400000000001</v>
      </c>
      <c r="F8" s="126">
        <v>1</v>
      </c>
      <c r="G8" s="126">
        <v>0.203759</v>
      </c>
      <c r="H8" s="126">
        <v>1</v>
      </c>
      <c r="I8" s="126">
        <v>0.2</v>
      </c>
    </row>
    <row r="9" spans="2:9" x14ac:dyDescent="0.2">
      <c r="B9" s="131">
        <v>2010</v>
      </c>
      <c r="C9" s="131" t="s">
        <v>514</v>
      </c>
      <c r="D9" s="126">
        <v>6.21</v>
      </c>
      <c r="E9" s="126">
        <v>2.1925349999999999</v>
      </c>
      <c r="F9" s="126">
        <v>1.53</v>
      </c>
      <c r="G9" s="126">
        <v>2.3499479999999999</v>
      </c>
      <c r="H9" s="126">
        <v>2</v>
      </c>
      <c r="I9" s="126">
        <v>2</v>
      </c>
    </row>
    <row r="10" spans="2:9" x14ac:dyDescent="0.2">
      <c r="B10" s="131">
        <v>2015</v>
      </c>
      <c r="C10" s="131" t="s">
        <v>515</v>
      </c>
      <c r="D10" s="126">
        <v>161.03299999999999</v>
      </c>
      <c r="E10" s="126">
        <v>91.695741999999996</v>
      </c>
      <c r="F10" s="126">
        <v>132.30199999999999</v>
      </c>
      <c r="G10" s="126">
        <v>71.719380999999998</v>
      </c>
      <c r="H10" s="126">
        <v>80</v>
      </c>
      <c r="I10" s="126">
        <v>75</v>
      </c>
    </row>
    <row r="11" spans="2:9" x14ac:dyDescent="0.2">
      <c r="B11" s="131">
        <v>4001</v>
      </c>
      <c r="C11" s="131" t="s">
        <v>516</v>
      </c>
      <c r="D11" s="126">
        <v>580.48699999999997</v>
      </c>
      <c r="E11" s="126">
        <v>422.83467899999999</v>
      </c>
      <c r="F11" s="126">
        <v>764.50900000000001</v>
      </c>
      <c r="G11" s="126">
        <v>44.105074000000002</v>
      </c>
      <c r="H11" s="126">
        <v>71</v>
      </c>
      <c r="I11" s="126">
        <v>15</v>
      </c>
    </row>
    <row r="12" spans="2:9" x14ac:dyDescent="0.2">
      <c r="B12" s="131">
        <v>4002</v>
      </c>
      <c r="C12" s="131" t="s">
        <v>517</v>
      </c>
      <c r="D12" s="126">
        <v>65</v>
      </c>
      <c r="E12" s="126">
        <v>32.545780000000001</v>
      </c>
      <c r="F12" s="126">
        <v>168</v>
      </c>
      <c r="G12" s="126">
        <v>75.873829999999998</v>
      </c>
      <c r="H12" s="126">
        <v>76</v>
      </c>
      <c r="I12" s="126">
        <v>38</v>
      </c>
    </row>
    <row r="13" spans="2:9" x14ac:dyDescent="0.2">
      <c r="B13" s="131">
        <v>4006</v>
      </c>
      <c r="C13" s="131" t="s">
        <v>518</v>
      </c>
      <c r="D13" s="126">
        <v>1.462</v>
      </c>
      <c r="E13" s="126">
        <v>0.54106799999999999</v>
      </c>
      <c r="F13" s="126">
        <v>1.7170000000000001</v>
      </c>
      <c r="G13" s="126">
        <v>0.42893999999999999</v>
      </c>
      <c r="H13" s="126">
        <v>2</v>
      </c>
      <c r="I13" s="126">
        <v>0.3</v>
      </c>
    </row>
    <row r="14" spans="2:9" x14ac:dyDescent="0.2">
      <c r="B14" s="131">
        <v>4008</v>
      </c>
      <c r="C14" s="131" t="s">
        <v>519</v>
      </c>
      <c r="D14" s="126">
        <v>0.13500000000000001</v>
      </c>
      <c r="E14" s="127">
        <v>6.1999999999999998E-3</v>
      </c>
      <c r="F14" s="126">
        <v>0.13500000000000001</v>
      </c>
      <c r="G14" s="127">
        <v>0</v>
      </c>
      <c r="H14" s="126">
        <v>0.1</v>
      </c>
      <c r="I14" s="126">
        <v>0</v>
      </c>
    </row>
    <row r="15" spans="2:9" x14ac:dyDescent="0.2">
      <c r="B15" s="131">
        <v>4009</v>
      </c>
      <c r="C15" s="131" t="s">
        <v>520</v>
      </c>
      <c r="D15" s="126">
        <v>5.7460000000000004</v>
      </c>
      <c r="E15" s="127">
        <v>3.880468</v>
      </c>
      <c r="F15" s="126">
        <v>21.6</v>
      </c>
      <c r="G15" s="127">
        <v>0</v>
      </c>
      <c r="H15" s="126">
        <v>10</v>
      </c>
      <c r="I15" s="126">
        <v>7</v>
      </c>
    </row>
    <row r="16" spans="2:9" x14ac:dyDescent="0.2">
      <c r="B16" s="131">
        <v>5001</v>
      </c>
      <c r="C16" s="131" t="s">
        <v>521</v>
      </c>
      <c r="D16" s="126">
        <v>580</v>
      </c>
      <c r="E16" s="126">
        <v>64.166477999999998</v>
      </c>
      <c r="F16" s="126">
        <v>1036</v>
      </c>
      <c r="G16" s="126">
        <v>153.97370999999998</v>
      </c>
      <c r="H16" s="126">
        <v>451</v>
      </c>
      <c r="I16" s="126">
        <v>116</v>
      </c>
    </row>
    <row r="17" spans="2:9" x14ac:dyDescent="0.2">
      <c r="B17" s="131">
        <v>5003</v>
      </c>
      <c r="C17" s="131" t="s">
        <v>522</v>
      </c>
      <c r="D17" s="126">
        <v>69.974299999999999</v>
      </c>
      <c r="E17" s="126">
        <v>22.834645000000002</v>
      </c>
      <c r="F17" s="126">
        <v>104.934</v>
      </c>
      <c r="G17" s="126">
        <v>93.615549999999999</v>
      </c>
      <c r="H17" s="126">
        <v>135</v>
      </c>
      <c r="I17" s="126">
        <v>79</v>
      </c>
    </row>
    <row r="18" spans="2:9" x14ac:dyDescent="0.2">
      <c r="B18" s="131">
        <v>5004</v>
      </c>
      <c r="C18" s="131" t="s">
        <v>523</v>
      </c>
      <c r="D18" s="126">
        <v>19.728741999999997</v>
      </c>
      <c r="E18" s="126">
        <v>4.8451540000000008</v>
      </c>
      <c r="F18" s="126">
        <v>14.144</v>
      </c>
      <c r="G18" s="126">
        <v>5.3347520000000008</v>
      </c>
      <c r="H18" s="126">
        <v>6</v>
      </c>
      <c r="I18" s="126">
        <v>4</v>
      </c>
    </row>
    <row r="19" spans="2:9" x14ac:dyDescent="0.2">
      <c r="B19" s="131">
        <v>6001</v>
      </c>
      <c r="C19" s="131" t="s">
        <v>524</v>
      </c>
      <c r="D19" s="126">
        <v>1536.2850000000001</v>
      </c>
      <c r="E19" s="126">
        <v>1176.405835</v>
      </c>
      <c r="F19" s="126">
        <v>1472.097</v>
      </c>
      <c r="G19" s="126">
        <v>1248.9644519999999</v>
      </c>
      <c r="H19" s="126">
        <v>1485</v>
      </c>
      <c r="I19" s="126">
        <v>2027</v>
      </c>
    </row>
    <row r="20" spans="2:9" x14ac:dyDescent="0.2">
      <c r="B20" s="131">
        <v>7001</v>
      </c>
      <c r="C20" s="131" t="s">
        <v>525</v>
      </c>
      <c r="D20" s="126">
        <v>18</v>
      </c>
      <c r="E20" s="126">
        <v>3.1744499999999998</v>
      </c>
      <c r="F20" s="126">
        <v>21</v>
      </c>
      <c r="G20" s="126">
        <v>3.4681500000000001</v>
      </c>
      <c r="H20" s="126">
        <v>18</v>
      </c>
      <c r="I20" s="126">
        <v>4</v>
      </c>
    </row>
    <row r="21" spans="2:9" x14ac:dyDescent="0.2">
      <c r="B21" s="131">
        <v>7002</v>
      </c>
      <c r="C21" s="131" t="s">
        <v>526</v>
      </c>
      <c r="D21" s="126">
        <v>106.85</v>
      </c>
      <c r="E21" s="126">
        <v>47.877572000000001</v>
      </c>
      <c r="F21" s="126">
        <v>155.15600000000001</v>
      </c>
      <c r="G21" s="126">
        <v>24.552073</v>
      </c>
      <c r="H21" s="126">
        <v>42</v>
      </c>
      <c r="I21" s="126">
        <v>25</v>
      </c>
    </row>
    <row r="22" spans="2:9" x14ac:dyDescent="0.2">
      <c r="B22" s="131">
        <v>7003</v>
      </c>
      <c r="C22" s="131" t="s">
        <v>527</v>
      </c>
      <c r="D22" s="126">
        <v>49.915999999999997</v>
      </c>
      <c r="E22" s="126">
        <v>37.925305999999999</v>
      </c>
      <c r="F22" s="126">
        <v>50.5</v>
      </c>
      <c r="G22" s="126">
        <v>37.374859999999998</v>
      </c>
      <c r="H22" s="126">
        <v>45</v>
      </c>
      <c r="I22" s="126">
        <v>38</v>
      </c>
    </row>
    <row r="23" spans="2:9" x14ac:dyDescent="0.2">
      <c r="B23" s="131">
        <v>8001</v>
      </c>
      <c r="C23" s="131" t="s">
        <v>528</v>
      </c>
      <c r="D23" s="126">
        <v>4.8</v>
      </c>
      <c r="E23" s="126">
        <v>4.7471730000000001</v>
      </c>
      <c r="F23" s="126">
        <v>1.8839999999999999</v>
      </c>
      <c r="G23" s="126">
        <v>1.9775750000000001</v>
      </c>
      <c r="H23" s="126">
        <v>2</v>
      </c>
      <c r="I23" s="126">
        <v>2</v>
      </c>
    </row>
    <row r="24" spans="2:9" x14ac:dyDescent="0.2">
      <c r="B24" s="131">
        <v>9001</v>
      </c>
      <c r="C24" s="131" t="s">
        <v>529</v>
      </c>
      <c r="D24" s="126">
        <v>737.04100000000005</v>
      </c>
      <c r="E24" s="126">
        <v>531.79646699999989</v>
      </c>
      <c r="F24" s="126">
        <v>609.33199999999999</v>
      </c>
      <c r="G24" s="126">
        <v>417.32423299999999</v>
      </c>
      <c r="H24" s="126">
        <v>307</v>
      </c>
      <c r="I24" s="126">
        <v>204</v>
      </c>
    </row>
    <row r="25" spans="2:9" x14ac:dyDescent="0.2">
      <c r="B25" s="131">
        <v>9002</v>
      </c>
      <c r="C25" s="131" t="s">
        <v>530</v>
      </c>
      <c r="D25" s="126">
        <v>219728.54500000001</v>
      </c>
      <c r="E25" s="126">
        <v>214288.16666999998</v>
      </c>
      <c r="F25" s="126">
        <v>198017.56700000001</v>
      </c>
      <c r="G25" s="126">
        <v>193826.62489899999</v>
      </c>
      <c r="H25" s="126">
        <v>264659</v>
      </c>
      <c r="I25" s="126">
        <v>262273</v>
      </c>
    </row>
    <row r="26" spans="2:9" x14ac:dyDescent="0.2">
      <c r="B26" s="131">
        <v>9003</v>
      </c>
      <c r="C26" s="131" t="s">
        <v>531</v>
      </c>
      <c r="D26" s="126">
        <v>246.27500000000001</v>
      </c>
      <c r="E26" s="126">
        <v>138.52591699999999</v>
      </c>
      <c r="F26" s="126">
        <v>302.95</v>
      </c>
      <c r="G26" s="126">
        <v>163.836624</v>
      </c>
      <c r="H26" s="126">
        <v>223</v>
      </c>
      <c r="I26" s="126">
        <v>163</v>
      </c>
    </row>
    <row r="27" spans="2:9" x14ac:dyDescent="0.2">
      <c r="B27" s="131">
        <v>9004</v>
      </c>
      <c r="C27" s="131" t="s">
        <v>532</v>
      </c>
      <c r="D27" s="126">
        <v>200</v>
      </c>
      <c r="E27" s="126">
        <v>69.386956000000012</v>
      </c>
      <c r="F27" s="126">
        <v>305</v>
      </c>
      <c r="G27" s="126">
        <v>255.089696</v>
      </c>
      <c r="H27" s="126">
        <v>205</v>
      </c>
      <c r="I27" s="126">
        <v>1019</v>
      </c>
    </row>
    <row r="28" spans="2:9" x14ac:dyDescent="0.2">
      <c r="B28" s="131">
        <v>9005</v>
      </c>
      <c r="C28" s="131" t="s">
        <v>533</v>
      </c>
      <c r="D28" s="126">
        <v>339.5</v>
      </c>
      <c r="E28" s="126">
        <v>265.97335200000003</v>
      </c>
      <c r="F28" s="126">
        <v>389.4</v>
      </c>
      <c r="G28" s="126">
        <v>232.03537</v>
      </c>
      <c r="H28" s="126">
        <v>522</v>
      </c>
      <c r="I28" s="126">
        <v>353</v>
      </c>
    </row>
    <row r="29" spans="2:9" x14ac:dyDescent="0.2">
      <c r="B29" s="131">
        <v>9007</v>
      </c>
      <c r="C29" s="131" t="s">
        <v>534</v>
      </c>
      <c r="D29" s="126">
        <v>877.63</v>
      </c>
      <c r="E29" s="126">
        <v>542.508555</v>
      </c>
      <c r="F29" s="126">
        <v>1230.99</v>
      </c>
      <c r="G29" s="126">
        <v>1145.414295</v>
      </c>
      <c r="H29" s="126">
        <v>1229</v>
      </c>
      <c r="I29" s="126">
        <v>824</v>
      </c>
    </row>
    <row r="30" spans="2:9" x14ac:dyDescent="0.2">
      <c r="B30" s="131">
        <v>10001</v>
      </c>
      <c r="C30" s="131" t="s">
        <v>535</v>
      </c>
      <c r="D30" s="126">
        <v>223.20699999999999</v>
      </c>
      <c r="E30" s="126">
        <v>150.25397799999999</v>
      </c>
      <c r="F30" s="126">
        <v>314.58</v>
      </c>
      <c r="G30" s="126">
        <v>158.33739000000003</v>
      </c>
      <c r="H30" s="126">
        <v>252</v>
      </c>
      <c r="I30" s="126">
        <v>122</v>
      </c>
    </row>
    <row r="31" spans="2:9" x14ac:dyDescent="0.2">
      <c r="B31" s="131">
        <v>10003</v>
      </c>
      <c r="C31" s="131" t="s">
        <v>536</v>
      </c>
      <c r="D31" s="126">
        <v>61.991999999999997</v>
      </c>
      <c r="E31" s="126">
        <v>0.27637499999999998</v>
      </c>
      <c r="F31" s="126">
        <v>44.242544000000002</v>
      </c>
      <c r="G31" s="126">
        <v>137.05665999999999</v>
      </c>
      <c r="H31" s="126">
        <v>47</v>
      </c>
      <c r="I31" s="126">
        <v>199</v>
      </c>
    </row>
    <row r="32" spans="2:9" x14ac:dyDescent="0.2">
      <c r="B32" s="131">
        <v>10004</v>
      </c>
      <c r="C32" s="131" t="s">
        <v>537</v>
      </c>
      <c r="D32" s="126">
        <v>387.58499999999998</v>
      </c>
      <c r="E32" s="126">
        <v>217.28363200000001</v>
      </c>
      <c r="F32" s="126">
        <v>1054</v>
      </c>
      <c r="G32" s="126">
        <v>493.933224</v>
      </c>
      <c r="H32" s="126">
        <v>882</v>
      </c>
      <c r="I32" s="126">
        <v>432</v>
      </c>
    </row>
    <row r="33" spans="2:9" x14ac:dyDescent="0.2">
      <c r="B33" s="131">
        <v>11002</v>
      </c>
      <c r="C33" s="131" t="s">
        <v>538</v>
      </c>
      <c r="D33" s="126">
        <v>88.899000000000001</v>
      </c>
      <c r="E33" s="126">
        <v>38.472559000000004</v>
      </c>
      <c r="F33" s="126">
        <v>0</v>
      </c>
      <c r="G33" s="126">
        <v>0</v>
      </c>
      <c r="H33" s="126">
        <v>0</v>
      </c>
      <c r="I33" s="126">
        <v>0</v>
      </c>
    </row>
    <row r="34" spans="2:9" x14ac:dyDescent="0.2">
      <c r="B34" s="131">
        <v>10006</v>
      </c>
      <c r="C34" s="131" t="s">
        <v>539</v>
      </c>
      <c r="D34" s="126">
        <v>0</v>
      </c>
      <c r="E34" s="126">
        <v>0</v>
      </c>
      <c r="F34" s="126">
        <v>5.5</v>
      </c>
      <c r="G34" s="126">
        <v>3.4686629999999998</v>
      </c>
      <c r="H34" s="126">
        <v>4</v>
      </c>
      <c r="I34" s="126">
        <v>6</v>
      </c>
    </row>
    <row r="35" spans="2:9" x14ac:dyDescent="0.2">
      <c r="B35" s="131">
        <v>11002</v>
      </c>
      <c r="C35" s="131" t="s">
        <v>540</v>
      </c>
      <c r="D35" s="126">
        <v>88.899000000000001</v>
      </c>
      <c r="E35" s="126">
        <v>38.472559000000004</v>
      </c>
      <c r="F35" s="126">
        <v>60.883000000000003</v>
      </c>
      <c r="G35" s="126">
        <v>39.836705000000002</v>
      </c>
      <c r="H35" s="126">
        <v>48</v>
      </c>
      <c r="I35" s="126">
        <v>44</v>
      </c>
    </row>
    <row r="36" spans="2:9" x14ac:dyDescent="0.2">
      <c r="B36" s="131">
        <v>12101</v>
      </c>
      <c r="C36" s="131" t="s">
        <v>541</v>
      </c>
      <c r="D36" s="126">
        <v>120.28</v>
      </c>
      <c r="E36" s="126">
        <v>119.892121</v>
      </c>
      <c r="F36" s="126">
        <v>468.31599999999997</v>
      </c>
      <c r="G36" s="126">
        <v>358.82846899999998</v>
      </c>
      <c r="H36" s="126">
        <v>1014</v>
      </c>
      <c r="I36" s="126">
        <v>1352</v>
      </c>
    </row>
    <row r="37" spans="2:9" x14ac:dyDescent="0.2">
      <c r="B37" s="131">
        <v>12102</v>
      </c>
      <c r="C37" s="131" t="s">
        <v>542</v>
      </c>
      <c r="D37" s="126">
        <v>15</v>
      </c>
      <c r="E37" s="126">
        <v>5.6564290000000002</v>
      </c>
      <c r="F37" s="126">
        <v>5</v>
      </c>
      <c r="G37" s="126">
        <v>3.0508919999999997</v>
      </c>
      <c r="H37" s="126">
        <v>0</v>
      </c>
      <c r="I37" s="126">
        <v>0</v>
      </c>
    </row>
    <row r="38" spans="2:9" x14ac:dyDescent="0.2">
      <c r="B38" s="131">
        <v>13001</v>
      </c>
      <c r="C38" s="131" t="s">
        <v>543</v>
      </c>
      <c r="D38" s="126">
        <v>2087.348</v>
      </c>
      <c r="E38" s="126">
        <v>1029.540358</v>
      </c>
      <c r="F38" s="126">
        <v>3263.8629999999998</v>
      </c>
      <c r="G38" s="126">
        <v>2394.3988829999998</v>
      </c>
      <c r="H38" s="126">
        <v>2704</v>
      </c>
      <c r="I38" s="126">
        <v>2533</v>
      </c>
    </row>
    <row r="39" spans="2:9" x14ac:dyDescent="0.2">
      <c r="B39" s="131">
        <v>14001</v>
      </c>
      <c r="C39" s="131" t="s">
        <v>544</v>
      </c>
      <c r="D39" s="126">
        <v>591.66499999999996</v>
      </c>
      <c r="E39" s="126">
        <v>510.56544700000001</v>
      </c>
      <c r="F39" s="126">
        <v>205.24100000000001</v>
      </c>
      <c r="G39" s="126">
        <v>99.337598999999997</v>
      </c>
      <c r="H39" s="126">
        <v>120</v>
      </c>
      <c r="I39" s="126">
        <v>92</v>
      </c>
    </row>
    <row r="40" spans="2:9" x14ac:dyDescent="0.2">
      <c r="B40" s="131">
        <v>14002</v>
      </c>
      <c r="C40" s="131" t="s">
        <v>545</v>
      </c>
      <c r="D40" s="126">
        <v>7.4610000000000003</v>
      </c>
      <c r="E40" s="126">
        <v>1.364808</v>
      </c>
      <c r="F40" s="126">
        <v>11.802</v>
      </c>
      <c r="G40" s="126">
        <v>3.058535</v>
      </c>
      <c r="H40" s="126">
        <v>21</v>
      </c>
      <c r="I40" s="126">
        <v>11</v>
      </c>
    </row>
    <row r="41" spans="2:9" x14ac:dyDescent="0.2">
      <c r="B41" s="131">
        <v>14003</v>
      </c>
      <c r="C41" s="131" t="s">
        <v>546</v>
      </c>
      <c r="D41" s="126">
        <v>67.073999999999998</v>
      </c>
      <c r="E41" s="126">
        <v>59.131985</v>
      </c>
      <c r="F41" s="126">
        <v>72.923000000000002</v>
      </c>
      <c r="G41" s="126">
        <v>72.58824899999999</v>
      </c>
      <c r="H41" s="126">
        <v>60</v>
      </c>
      <c r="I41" s="126">
        <v>49</v>
      </c>
    </row>
    <row r="42" spans="2:9" x14ac:dyDescent="0.2">
      <c r="B42" s="131">
        <v>14005</v>
      </c>
      <c r="C42" s="125" t="s">
        <v>506</v>
      </c>
      <c r="D42" s="126">
        <v>31.357521000000002</v>
      </c>
      <c r="E42" s="126">
        <v>20.102377000000001</v>
      </c>
      <c r="F42" s="126">
        <v>26.457000000000001</v>
      </c>
      <c r="G42" s="126">
        <v>22.073108999999999</v>
      </c>
      <c r="H42" s="126">
        <v>28</v>
      </c>
      <c r="I42" s="126">
        <v>29</v>
      </c>
    </row>
    <row r="43" spans="2:9" x14ac:dyDescent="0.2">
      <c r="B43" s="131">
        <v>14006</v>
      </c>
      <c r="C43" s="131" t="s">
        <v>547</v>
      </c>
      <c r="D43" s="126">
        <v>69.935000000000002</v>
      </c>
      <c r="E43" s="126">
        <v>42.189381000000004</v>
      </c>
      <c r="F43" s="126">
        <v>68.983000000000004</v>
      </c>
      <c r="G43" s="126">
        <v>39.751133000000003</v>
      </c>
      <c r="H43" s="126">
        <v>85</v>
      </c>
      <c r="I43" s="126">
        <v>39</v>
      </c>
    </row>
    <row r="44" spans="2:9" x14ac:dyDescent="0.2">
      <c r="B44" s="131">
        <v>15001</v>
      </c>
      <c r="C44" s="131" t="s">
        <v>548</v>
      </c>
      <c r="D44" s="126">
        <v>3871.1080830000001</v>
      </c>
      <c r="E44" s="126">
        <v>2877.1744320000003</v>
      </c>
      <c r="F44" s="126">
        <v>1862.921</v>
      </c>
      <c r="G44" s="126">
        <v>1164.8316890000001</v>
      </c>
      <c r="H44" s="126">
        <v>553</v>
      </c>
      <c r="I44" s="126">
        <v>502</v>
      </c>
    </row>
    <row r="45" spans="2:9" x14ac:dyDescent="0.2">
      <c r="B45" s="131">
        <v>15002</v>
      </c>
      <c r="C45" s="131" t="s">
        <v>549</v>
      </c>
      <c r="D45" s="126">
        <v>2</v>
      </c>
      <c r="E45" s="126">
        <v>0.49139499999999997</v>
      </c>
      <c r="F45" s="126">
        <v>1</v>
      </c>
      <c r="G45" s="126">
        <v>0.7734930000000001</v>
      </c>
      <c r="H45" s="126">
        <v>1</v>
      </c>
      <c r="I45" s="126">
        <v>0.7</v>
      </c>
    </row>
    <row r="46" spans="2:9" x14ac:dyDescent="0.2">
      <c r="B46" s="131">
        <v>16001</v>
      </c>
      <c r="C46" s="131" t="s">
        <v>550</v>
      </c>
      <c r="D46" s="126">
        <v>4342.1440000000002</v>
      </c>
      <c r="E46" s="126">
        <v>3425.384959</v>
      </c>
      <c r="F46" s="126">
        <v>3979.8</v>
      </c>
      <c r="G46" s="126">
        <v>3334.9571019999998</v>
      </c>
      <c r="H46" s="126">
        <v>4226</v>
      </c>
      <c r="I46" s="126">
        <v>3563</v>
      </c>
    </row>
    <row r="47" spans="2:9" x14ac:dyDescent="0.2">
      <c r="B47" s="131">
        <v>16002</v>
      </c>
      <c r="C47" s="131" t="s">
        <v>551</v>
      </c>
      <c r="D47" s="126">
        <v>29.8</v>
      </c>
      <c r="E47" s="126">
        <v>17.982285000000001</v>
      </c>
      <c r="F47" s="126">
        <v>26.35</v>
      </c>
      <c r="G47" s="126">
        <v>19.066873999999999</v>
      </c>
      <c r="H47" s="126">
        <v>29</v>
      </c>
      <c r="I47" s="126">
        <v>16</v>
      </c>
    </row>
    <row r="48" spans="2:9" x14ac:dyDescent="0.2">
      <c r="B48" s="131">
        <v>16003</v>
      </c>
      <c r="C48" s="125" t="s">
        <v>507</v>
      </c>
      <c r="D48" s="126">
        <v>638.85</v>
      </c>
      <c r="E48" s="126">
        <v>526.87239599999998</v>
      </c>
      <c r="F48" s="126">
        <v>655.5</v>
      </c>
      <c r="G48" s="126">
        <v>607.90702099999999</v>
      </c>
      <c r="H48" s="126">
        <v>715</v>
      </c>
      <c r="I48" s="126">
        <v>600</v>
      </c>
    </row>
    <row r="49" spans="2:9" x14ac:dyDescent="0.2">
      <c r="B49" s="131">
        <v>16101</v>
      </c>
      <c r="C49" s="131" t="s">
        <v>552</v>
      </c>
      <c r="D49" s="126">
        <v>192.96929399999999</v>
      </c>
      <c r="E49" s="126">
        <v>174.11263399999999</v>
      </c>
      <c r="F49" s="126">
        <v>210.233</v>
      </c>
      <c r="G49" s="126">
        <v>247.09488899999999</v>
      </c>
      <c r="H49" s="126">
        <v>258</v>
      </c>
      <c r="I49" s="126">
        <v>245</v>
      </c>
    </row>
    <row r="50" spans="2:9" x14ac:dyDescent="0.2">
      <c r="B50" s="131">
        <v>17001</v>
      </c>
      <c r="C50" s="131" t="s">
        <v>553</v>
      </c>
      <c r="D50" s="126">
        <v>29.11</v>
      </c>
      <c r="E50" s="126">
        <v>26.321971000000001</v>
      </c>
      <c r="F50" s="126">
        <v>31.824999999999999</v>
      </c>
      <c r="G50" s="126">
        <v>12.456432000000001</v>
      </c>
      <c r="H50" s="126">
        <v>28</v>
      </c>
      <c r="I50" s="126">
        <v>16</v>
      </c>
    </row>
    <row r="51" spans="2:9" x14ac:dyDescent="0.2">
      <c r="B51" s="131">
        <v>18001</v>
      </c>
      <c r="C51" s="131" t="s">
        <v>554</v>
      </c>
      <c r="D51" s="126">
        <v>10.407999999999999</v>
      </c>
      <c r="E51" s="126">
        <v>5.1805479999999999</v>
      </c>
      <c r="F51" s="126">
        <v>12.058</v>
      </c>
      <c r="G51" s="126">
        <v>4.9076700000000004</v>
      </c>
      <c r="H51" s="126">
        <v>10</v>
      </c>
      <c r="I51" s="126">
        <v>9</v>
      </c>
    </row>
    <row r="52" spans="2:9" x14ac:dyDescent="0.2">
      <c r="B52" s="131">
        <v>18010</v>
      </c>
      <c r="C52" s="131" t="s">
        <v>555</v>
      </c>
      <c r="D52" s="126">
        <v>303.36799999999999</v>
      </c>
      <c r="E52" s="126">
        <v>202.04397500000002</v>
      </c>
      <c r="F52" s="126">
        <v>307.96800000000002</v>
      </c>
      <c r="G52" s="126">
        <v>230.73584299999999</v>
      </c>
      <c r="H52" s="126">
        <v>345</v>
      </c>
      <c r="I52" s="126">
        <v>282</v>
      </c>
    </row>
    <row r="53" spans="2:9" x14ac:dyDescent="0.2">
      <c r="B53" s="131">
        <v>19001</v>
      </c>
      <c r="C53" s="131" t="s">
        <v>556</v>
      </c>
      <c r="D53" s="126">
        <v>1563.7</v>
      </c>
      <c r="E53" s="126">
        <v>1438.9903409999999</v>
      </c>
      <c r="F53" s="126">
        <v>1105.481</v>
      </c>
      <c r="G53" s="126">
        <v>1180.266079</v>
      </c>
      <c r="H53" s="126">
        <v>1347</v>
      </c>
      <c r="I53" s="126">
        <v>1510</v>
      </c>
    </row>
    <row r="54" spans="2:9" x14ac:dyDescent="0.2">
      <c r="B54" s="131">
        <v>19002</v>
      </c>
      <c r="C54" s="131" t="s">
        <v>557</v>
      </c>
      <c r="D54" s="126">
        <v>19.66</v>
      </c>
      <c r="E54" s="126">
        <v>27.892199999999999</v>
      </c>
      <c r="F54" s="126">
        <v>21.42</v>
      </c>
      <c r="G54" s="126">
        <v>26.873359000000001</v>
      </c>
      <c r="H54" s="126">
        <v>20</v>
      </c>
      <c r="I54" s="126">
        <v>31</v>
      </c>
    </row>
    <row r="55" spans="2:9" x14ac:dyDescent="0.2">
      <c r="B55" s="131">
        <v>19101</v>
      </c>
      <c r="C55" s="131" t="s">
        <v>558</v>
      </c>
      <c r="D55" s="126">
        <v>161.203</v>
      </c>
      <c r="E55" s="126">
        <v>155.07007099999998</v>
      </c>
      <c r="F55" s="126">
        <v>185.548</v>
      </c>
      <c r="G55" s="126">
        <v>82.989812000000001</v>
      </c>
      <c r="H55" s="126">
        <v>242</v>
      </c>
      <c r="I55" s="126">
        <v>110</v>
      </c>
    </row>
    <row r="56" spans="2:9" x14ac:dyDescent="0.2">
      <c r="B56" s="131">
        <v>19201</v>
      </c>
      <c r="C56" s="131" t="s">
        <v>559</v>
      </c>
      <c r="D56" s="126">
        <v>0.06</v>
      </c>
      <c r="E56" s="127">
        <v>0</v>
      </c>
      <c r="F56" s="126">
        <v>0.06</v>
      </c>
      <c r="G56" s="127">
        <v>0</v>
      </c>
      <c r="H56" s="126">
        <v>0.06</v>
      </c>
      <c r="I56" s="126">
        <v>0</v>
      </c>
    </row>
    <row r="57" spans="2:9" x14ac:dyDescent="0.2">
      <c r="B57" s="131">
        <v>19302</v>
      </c>
      <c r="C57" s="125" t="s">
        <v>508</v>
      </c>
      <c r="D57" s="126">
        <v>3</v>
      </c>
      <c r="E57" s="126">
        <v>0</v>
      </c>
      <c r="F57" s="126">
        <v>6.827</v>
      </c>
      <c r="G57" s="126">
        <v>0.89600000000000002</v>
      </c>
      <c r="H57" s="126">
        <v>2</v>
      </c>
      <c r="I57" s="126">
        <v>0.2</v>
      </c>
    </row>
    <row r="58" spans="2:9" x14ac:dyDescent="0.2">
      <c r="B58" s="131">
        <v>21001</v>
      </c>
      <c r="C58" s="131" t="s">
        <v>560</v>
      </c>
      <c r="D58" s="126">
        <v>440</v>
      </c>
      <c r="E58" s="126">
        <v>377.88967599999995</v>
      </c>
      <c r="F58" s="126">
        <v>452.91500000000002</v>
      </c>
      <c r="G58" s="126">
        <v>410.59504100000004</v>
      </c>
      <c r="H58" s="126">
        <v>519</v>
      </c>
      <c r="I58" s="126">
        <v>594</v>
      </c>
    </row>
    <row r="59" spans="2:9" x14ac:dyDescent="0.2">
      <c r="B59" s="131">
        <v>22001</v>
      </c>
      <c r="C59" s="131" t="s">
        <v>561</v>
      </c>
      <c r="D59" s="126">
        <v>55.89</v>
      </c>
      <c r="E59" s="126">
        <v>17.230635999999997</v>
      </c>
      <c r="F59" s="126">
        <v>73.89</v>
      </c>
      <c r="G59" s="126">
        <v>40.715800999999999</v>
      </c>
      <c r="H59" s="126">
        <v>37</v>
      </c>
      <c r="I59" s="126">
        <v>43</v>
      </c>
    </row>
    <row r="60" spans="2:9" x14ac:dyDescent="0.2">
      <c r="B60" s="131">
        <v>24001</v>
      </c>
      <c r="C60" s="131" t="s">
        <v>562</v>
      </c>
      <c r="D60" s="126">
        <v>10.855</v>
      </c>
      <c r="E60" s="126">
        <v>2.5974159999999999</v>
      </c>
      <c r="F60" s="126">
        <v>11.335100000000001</v>
      </c>
      <c r="G60" s="126">
        <v>8.8466630000000013</v>
      </c>
      <c r="H60" s="126">
        <v>11</v>
      </c>
      <c r="I60" s="126">
        <v>8</v>
      </c>
    </row>
    <row r="61" spans="2:9" x14ac:dyDescent="0.2">
      <c r="B61" s="131">
        <v>25001</v>
      </c>
      <c r="C61" s="131" t="s">
        <v>563</v>
      </c>
      <c r="D61" s="126">
        <v>2.5600000000000001E-2</v>
      </c>
      <c r="E61" s="126">
        <v>30.551682</v>
      </c>
      <c r="F61" s="126">
        <v>27.8</v>
      </c>
      <c r="G61" s="126">
        <v>27.240926999999999</v>
      </c>
      <c r="H61" s="126">
        <v>28</v>
      </c>
      <c r="I61" s="126">
        <v>20</v>
      </c>
    </row>
    <row r="62" spans="2:9" x14ac:dyDescent="0.2">
      <c r="B62" s="131">
        <v>26001</v>
      </c>
      <c r="C62" s="131" t="s">
        <v>564</v>
      </c>
      <c r="D62" s="126">
        <v>130.19999999999999</v>
      </c>
      <c r="E62" s="126">
        <v>84.188138000000009</v>
      </c>
      <c r="F62" s="126">
        <v>89.542000000000002</v>
      </c>
      <c r="G62" s="126">
        <v>61.771665999999996</v>
      </c>
      <c r="H62" s="126">
        <v>110</v>
      </c>
      <c r="I62" s="126">
        <v>73</v>
      </c>
    </row>
    <row r="63" spans="2:9" x14ac:dyDescent="0.2">
      <c r="B63" s="131">
        <v>28001</v>
      </c>
      <c r="C63" s="131" t="s">
        <v>565</v>
      </c>
      <c r="D63" s="126">
        <v>0.4</v>
      </c>
      <c r="E63" s="126">
        <v>2.8916000000000001E-2</v>
      </c>
      <c r="F63" s="126">
        <v>7.07</v>
      </c>
      <c r="G63" s="126">
        <v>3.0206060000000003</v>
      </c>
      <c r="H63" s="126">
        <v>25</v>
      </c>
      <c r="I63" s="126">
        <v>21</v>
      </c>
    </row>
    <row r="64" spans="2:9" x14ac:dyDescent="0.2">
      <c r="B64" s="131">
        <v>29010</v>
      </c>
      <c r="C64" s="131" t="s">
        <v>566</v>
      </c>
      <c r="D64" s="126">
        <v>108.3</v>
      </c>
      <c r="E64" s="126">
        <v>77.376351</v>
      </c>
      <c r="F64" s="126">
        <v>154.071</v>
      </c>
      <c r="G64" s="126">
        <v>89.149346000000008</v>
      </c>
      <c r="H64" s="126">
        <v>143</v>
      </c>
      <c r="I64" s="126">
        <v>95</v>
      </c>
    </row>
    <row r="65" spans="2:9" x14ac:dyDescent="0.2">
      <c r="B65" s="131">
        <v>31010</v>
      </c>
      <c r="C65" s="131" t="s">
        <v>567</v>
      </c>
      <c r="D65" s="126">
        <v>0.216</v>
      </c>
      <c r="E65" s="126">
        <v>1.0199999999999999E-2</v>
      </c>
      <c r="F65" s="126">
        <v>0.192</v>
      </c>
      <c r="G65" s="126">
        <v>2.29E-2</v>
      </c>
      <c r="H65" s="126">
        <v>0.2</v>
      </c>
      <c r="I65" s="126">
        <v>0</v>
      </c>
    </row>
    <row r="66" spans="2:9" ht="13.5" thickBot="1" x14ac:dyDescent="0.25">
      <c r="B66" s="132">
        <v>31101</v>
      </c>
      <c r="C66" s="132" t="s">
        <v>568</v>
      </c>
      <c r="D66" s="128">
        <v>1.2669999999999999</v>
      </c>
      <c r="E66" s="128">
        <v>0.62929999999999997</v>
      </c>
      <c r="F66" s="128">
        <v>0.59899999999999998</v>
      </c>
      <c r="G66" s="128">
        <v>0.17591800000000002</v>
      </c>
      <c r="H66" s="126">
        <v>0</v>
      </c>
      <c r="I66" s="126">
        <v>0</v>
      </c>
    </row>
    <row r="74" spans="2:9" ht="13.5" thickBot="1" x14ac:dyDescent="0.3"/>
    <row r="75" spans="2:9" ht="13.5" thickBot="1" x14ac:dyDescent="0.3">
      <c r="B75" s="368" t="s">
        <v>569</v>
      </c>
      <c r="C75" s="369"/>
      <c r="D75" s="367">
        <v>2021</v>
      </c>
      <c r="E75" s="367"/>
      <c r="F75" s="367">
        <v>2022</v>
      </c>
      <c r="G75" s="367"/>
      <c r="H75" s="367">
        <v>2023</v>
      </c>
      <c r="I75" s="367"/>
    </row>
    <row r="76" spans="2:9" ht="13.5" thickTop="1" x14ac:dyDescent="0.25">
      <c r="B76" s="370"/>
      <c r="C76" s="371"/>
      <c r="D76" s="130" t="s">
        <v>173</v>
      </c>
      <c r="E76" s="130" t="s">
        <v>174</v>
      </c>
      <c r="F76" s="130" t="s">
        <v>173</v>
      </c>
      <c r="G76" s="130" t="s">
        <v>174</v>
      </c>
      <c r="H76" s="130" t="s">
        <v>173</v>
      </c>
      <c r="I76" s="130" t="s">
        <v>174</v>
      </c>
    </row>
    <row r="77" spans="2:9" x14ac:dyDescent="0.2">
      <c r="B77" s="131">
        <v>1001</v>
      </c>
      <c r="C77" s="131" t="s">
        <v>570</v>
      </c>
      <c r="D77" s="126">
        <v>86.933999999999997</v>
      </c>
      <c r="E77" s="126">
        <v>85.941213000000005</v>
      </c>
      <c r="F77" s="126">
        <v>99.016000000000005</v>
      </c>
      <c r="G77" s="126">
        <v>98.271366999999998</v>
      </c>
      <c r="H77" s="126">
        <v>108</v>
      </c>
      <c r="I77" s="126">
        <v>105</v>
      </c>
    </row>
    <row r="78" spans="2:9" x14ac:dyDescent="0.2">
      <c r="B78" s="131">
        <v>1002</v>
      </c>
      <c r="C78" s="131" t="s">
        <v>571</v>
      </c>
      <c r="D78" s="126">
        <v>256.11</v>
      </c>
      <c r="E78" s="126">
        <v>255.642751</v>
      </c>
      <c r="F78" s="126">
        <v>318.49</v>
      </c>
      <c r="G78" s="126">
        <v>318.261573</v>
      </c>
      <c r="H78" s="126">
        <v>320</v>
      </c>
      <c r="I78" s="126">
        <v>318</v>
      </c>
    </row>
    <row r="79" spans="2:9" x14ac:dyDescent="0.2">
      <c r="B79" s="131">
        <v>2001</v>
      </c>
      <c r="C79" s="131" t="s">
        <v>572</v>
      </c>
      <c r="D79" s="126">
        <v>573.93600000000004</v>
      </c>
      <c r="E79" s="126">
        <v>507.71252900000002</v>
      </c>
      <c r="F79" s="126">
        <v>572.79999999999995</v>
      </c>
      <c r="G79" s="126">
        <v>506.21715599999999</v>
      </c>
      <c r="H79" s="126">
        <v>653</v>
      </c>
      <c r="I79" s="126">
        <v>636</v>
      </c>
    </row>
    <row r="80" spans="2:9" x14ac:dyDescent="0.2">
      <c r="B80" s="131">
        <v>2002</v>
      </c>
      <c r="C80" s="131" t="s">
        <v>573</v>
      </c>
      <c r="D80" s="126">
        <v>116.295</v>
      </c>
      <c r="E80" s="126">
        <v>111.870857</v>
      </c>
      <c r="F80" s="126">
        <v>142.845</v>
      </c>
      <c r="G80" s="126">
        <v>135.78798699999999</v>
      </c>
      <c r="H80" s="126">
        <v>154</v>
      </c>
      <c r="I80" s="126">
        <v>148</v>
      </c>
    </row>
    <row r="81" spans="2:9" x14ac:dyDescent="0.2">
      <c r="B81" s="131">
        <v>2003</v>
      </c>
      <c r="C81" s="131" t="s">
        <v>574</v>
      </c>
      <c r="D81" s="126">
        <v>46.517000000000003</v>
      </c>
      <c r="E81" s="126">
        <v>35.909481999999997</v>
      </c>
      <c r="F81" s="126">
        <v>46.823999999999998</v>
      </c>
      <c r="G81" s="126">
        <v>44.650297999999999</v>
      </c>
      <c r="H81" s="126">
        <v>64</v>
      </c>
      <c r="I81" s="126">
        <v>58</v>
      </c>
    </row>
    <row r="82" spans="2:9" x14ac:dyDescent="0.2">
      <c r="B82" s="131">
        <v>2004</v>
      </c>
      <c r="C82" s="131" t="s">
        <v>575</v>
      </c>
      <c r="D82" s="126">
        <v>519.40200000000004</v>
      </c>
      <c r="E82" s="126">
        <v>486.824771</v>
      </c>
      <c r="F82" s="126">
        <v>88.418000000000006</v>
      </c>
      <c r="G82" s="126">
        <v>85.517013000000006</v>
      </c>
      <c r="H82" s="126">
        <v>80</v>
      </c>
      <c r="I82" s="126">
        <v>79</v>
      </c>
    </row>
    <row r="83" spans="2:9" x14ac:dyDescent="0.2">
      <c r="B83" s="131">
        <v>2005</v>
      </c>
      <c r="C83" s="131" t="s">
        <v>576</v>
      </c>
      <c r="D83" s="126">
        <v>22.658999999999999</v>
      </c>
      <c r="E83" s="126">
        <v>20.878654000000001</v>
      </c>
      <c r="F83" s="126">
        <v>23.004000000000001</v>
      </c>
      <c r="G83" s="126">
        <v>22.556864000000001</v>
      </c>
      <c r="H83" s="126">
        <v>27</v>
      </c>
      <c r="I83" s="126">
        <v>25</v>
      </c>
    </row>
    <row r="84" spans="2:9" x14ac:dyDescent="0.2">
      <c r="B84" s="131">
        <v>2006</v>
      </c>
      <c r="C84" s="131" t="s">
        <v>577</v>
      </c>
      <c r="D84" s="126">
        <v>20.599</v>
      </c>
      <c r="E84" s="126">
        <v>16.444845999999998</v>
      </c>
      <c r="F84" s="126">
        <v>21.370999999999999</v>
      </c>
      <c r="G84" s="126">
        <v>17.642529</v>
      </c>
      <c r="H84" s="126">
        <v>21</v>
      </c>
      <c r="I84" s="126">
        <v>16</v>
      </c>
    </row>
    <row r="85" spans="2:9" x14ac:dyDescent="0.2">
      <c r="B85" s="131">
        <v>2007</v>
      </c>
      <c r="C85" s="131" t="s">
        <v>578</v>
      </c>
      <c r="D85" s="126">
        <v>17.573</v>
      </c>
      <c r="E85" s="126">
        <v>14.37875</v>
      </c>
      <c r="F85" s="126">
        <v>16.311</v>
      </c>
      <c r="G85" s="126">
        <v>15.29763</v>
      </c>
      <c r="H85" s="126">
        <v>20</v>
      </c>
      <c r="I85" s="126">
        <v>18</v>
      </c>
    </row>
    <row r="86" spans="2:9" x14ac:dyDescent="0.2">
      <c r="B86" s="131">
        <v>2009</v>
      </c>
      <c r="C86" s="131" t="s">
        <v>579</v>
      </c>
      <c r="D86" s="126">
        <v>8.9849999999999994</v>
      </c>
      <c r="E86" s="126">
        <v>7.6535900000000003</v>
      </c>
      <c r="F86" s="126">
        <v>10.082000000000001</v>
      </c>
      <c r="G86" s="126">
        <v>8.6705819999999996</v>
      </c>
      <c r="H86" s="126">
        <v>12</v>
      </c>
      <c r="I86" s="126">
        <v>11</v>
      </c>
    </row>
    <row r="87" spans="2:9" x14ac:dyDescent="0.2">
      <c r="B87" s="131">
        <v>2010</v>
      </c>
      <c r="C87" s="131" t="s">
        <v>580</v>
      </c>
      <c r="D87" s="126">
        <v>17.541</v>
      </c>
      <c r="E87" s="126">
        <v>11.736495</v>
      </c>
      <c r="F87" s="126">
        <v>11.413</v>
      </c>
      <c r="G87" s="126">
        <v>9.7373170000000009</v>
      </c>
      <c r="H87" s="126">
        <v>12</v>
      </c>
      <c r="I87" s="126">
        <v>10</v>
      </c>
    </row>
    <row r="88" spans="2:9" x14ac:dyDescent="0.2">
      <c r="B88" s="131">
        <v>2011</v>
      </c>
      <c r="C88" s="131" t="s">
        <v>581</v>
      </c>
      <c r="D88" s="126">
        <v>11.599</v>
      </c>
      <c r="E88" s="126">
        <v>9.7923139999999993</v>
      </c>
      <c r="F88" s="126">
        <v>18.238</v>
      </c>
      <c r="G88" s="126">
        <v>16.040194</v>
      </c>
      <c r="H88" s="126">
        <v>23</v>
      </c>
      <c r="I88" s="126">
        <v>22</v>
      </c>
    </row>
    <row r="89" spans="2:9" x14ac:dyDescent="0.2">
      <c r="B89" s="131">
        <v>2012</v>
      </c>
      <c r="C89" s="131" t="s">
        <v>582</v>
      </c>
      <c r="D89" s="126">
        <v>49.140999999999998</v>
      </c>
      <c r="E89" s="126">
        <v>48.135285000000003</v>
      </c>
      <c r="F89" s="126">
        <v>49.819000000000003</v>
      </c>
      <c r="G89" s="126">
        <v>49.158290000000001</v>
      </c>
      <c r="H89" s="126">
        <v>56</v>
      </c>
      <c r="I89" s="126">
        <v>55</v>
      </c>
    </row>
    <row r="90" spans="2:9" x14ac:dyDescent="0.2">
      <c r="B90" s="131">
        <v>2013</v>
      </c>
      <c r="C90" s="131" t="s">
        <v>583</v>
      </c>
      <c r="D90" s="126">
        <v>39.94</v>
      </c>
      <c r="E90" s="126">
        <v>39.247874000000003</v>
      </c>
      <c r="F90" s="126">
        <v>40.895000000000003</v>
      </c>
      <c r="G90" s="126">
        <v>40.218034000000003</v>
      </c>
      <c r="H90" s="126">
        <v>44</v>
      </c>
      <c r="I90" s="126">
        <v>44</v>
      </c>
    </row>
    <row r="91" spans="2:9" x14ac:dyDescent="0.2">
      <c r="B91" s="131">
        <v>2014</v>
      </c>
      <c r="C91" s="131" t="s">
        <v>584</v>
      </c>
      <c r="D91" s="126">
        <v>22.413</v>
      </c>
      <c r="E91" s="126">
        <v>20.893937000000001</v>
      </c>
      <c r="F91" s="126">
        <v>22.474</v>
      </c>
      <c r="G91" s="126">
        <v>21.714428999999999</v>
      </c>
      <c r="H91" s="126">
        <v>30</v>
      </c>
      <c r="I91" s="126">
        <v>27</v>
      </c>
    </row>
    <row r="92" spans="2:9" x14ac:dyDescent="0.2">
      <c r="B92" s="131">
        <v>2015</v>
      </c>
      <c r="C92" s="131" t="s">
        <v>585</v>
      </c>
      <c r="D92" s="126">
        <v>207.018</v>
      </c>
      <c r="E92" s="126">
        <v>144.67514800000001</v>
      </c>
      <c r="F92" s="126">
        <v>348.23399999999998</v>
      </c>
      <c r="G92" s="126">
        <v>306.36448100000001</v>
      </c>
      <c r="H92" s="126">
        <v>219</v>
      </c>
      <c r="I92" s="126">
        <v>124</v>
      </c>
    </row>
    <row r="93" spans="2:9" x14ac:dyDescent="0.2">
      <c r="B93" s="131">
        <v>2016</v>
      </c>
      <c r="C93" s="131" t="s">
        <v>659</v>
      </c>
      <c r="D93" s="126">
        <v>0</v>
      </c>
      <c r="E93" s="126">
        <v>0</v>
      </c>
      <c r="F93" s="126">
        <v>0</v>
      </c>
      <c r="G93" s="126">
        <v>0</v>
      </c>
      <c r="H93" s="126">
        <v>5</v>
      </c>
      <c r="I93" s="126">
        <v>0</v>
      </c>
    </row>
    <row r="94" spans="2:9" x14ac:dyDescent="0.2">
      <c r="B94" s="131">
        <v>3001</v>
      </c>
      <c r="C94" s="131" t="s">
        <v>586</v>
      </c>
      <c r="D94" s="126">
        <v>48.28</v>
      </c>
      <c r="E94" s="126">
        <v>39.624384999999997</v>
      </c>
      <c r="F94" s="126">
        <v>50.865000000000002</v>
      </c>
      <c r="G94" s="126">
        <v>47.104875</v>
      </c>
      <c r="H94" s="126">
        <v>58</v>
      </c>
      <c r="I94" s="126">
        <v>56</v>
      </c>
    </row>
    <row r="95" spans="2:9" x14ac:dyDescent="0.2">
      <c r="B95" s="131">
        <v>4001</v>
      </c>
      <c r="C95" s="131" t="s">
        <v>587</v>
      </c>
      <c r="D95" s="126">
        <v>13648.337</v>
      </c>
      <c r="E95" s="126">
        <v>13215.308394</v>
      </c>
      <c r="F95" s="126">
        <v>19715.286</v>
      </c>
      <c r="G95" s="126">
        <v>18844.428864000001</v>
      </c>
      <c r="H95" s="126">
        <v>9985</v>
      </c>
      <c r="I95" s="126">
        <v>9733</v>
      </c>
    </row>
    <row r="96" spans="2:9" x14ac:dyDescent="0.2">
      <c r="B96" s="131">
        <v>4002</v>
      </c>
      <c r="C96" s="131" t="s">
        <v>588</v>
      </c>
      <c r="D96" s="126">
        <v>1198.7570000000001</v>
      </c>
      <c r="E96" s="126">
        <v>1142.1454470000001</v>
      </c>
      <c r="F96" s="126">
        <v>1242.348</v>
      </c>
      <c r="G96" s="126">
        <v>1040.5705519999999</v>
      </c>
      <c r="H96" s="126">
        <v>1213</v>
      </c>
      <c r="I96" s="126">
        <v>1080</v>
      </c>
    </row>
    <row r="97" spans="2:9" x14ac:dyDescent="0.2">
      <c r="B97" s="131">
        <v>4003</v>
      </c>
      <c r="C97" s="131" t="s">
        <v>589</v>
      </c>
      <c r="D97" s="126">
        <v>19.196999999999999</v>
      </c>
      <c r="E97" s="126">
        <v>17.462261000000002</v>
      </c>
      <c r="F97" s="126">
        <v>21.692</v>
      </c>
      <c r="G97" s="126">
        <v>19.787801999999999</v>
      </c>
      <c r="H97" s="126">
        <v>23</v>
      </c>
      <c r="I97" s="126">
        <v>21</v>
      </c>
    </row>
    <row r="98" spans="2:9" x14ac:dyDescent="0.2">
      <c r="B98" s="131">
        <v>4006</v>
      </c>
      <c r="C98" s="131" t="s">
        <v>590</v>
      </c>
      <c r="D98" s="126">
        <v>130.25299999999999</v>
      </c>
      <c r="E98" s="126">
        <v>122.034808</v>
      </c>
      <c r="F98" s="126">
        <v>140.529</v>
      </c>
      <c r="G98" s="126">
        <v>135.72850700000001</v>
      </c>
      <c r="H98" s="126">
        <v>171</v>
      </c>
      <c r="I98" s="126">
        <v>161</v>
      </c>
    </row>
    <row r="99" spans="2:9" x14ac:dyDescent="0.2">
      <c r="B99" s="131">
        <v>4008</v>
      </c>
      <c r="C99" s="131" t="s">
        <v>591</v>
      </c>
      <c r="D99" s="126">
        <v>43.177</v>
      </c>
      <c r="E99" s="126">
        <v>41.608308999999998</v>
      </c>
      <c r="F99" s="126">
        <v>43.610999999999997</v>
      </c>
      <c r="G99" s="126">
        <v>42.735619</v>
      </c>
      <c r="H99" s="126">
        <v>45</v>
      </c>
      <c r="I99" s="126">
        <v>43</v>
      </c>
    </row>
    <row r="100" spans="2:9" x14ac:dyDescent="0.2">
      <c r="B100" s="131">
        <v>4009</v>
      </c>
      <c r="C100" s="131" t="s">
        <v>592</v>
      </c>
      <c r="D100" s="126">
        <v>110.348</v>
      </c>
      <c r="E100" s="126">
        <v>96.014212999999998</v>
      </c>
      <c r="F100" s="126">
        <v>123.212</v>
      </c>
      <c r="G100" s="126">
        <v>98.589817999999994</v>
      </c>
      <c r="H100" s="126">
        <v>168</v>
      </c>
      <c r="I100" s="126">
        <v>147</v>
      </c>
    </row>
    <row r="101" spans="2:9" x14ac:dyDescent="0.2">
      <c r="B101" s="131">
        <v>4010</v>
      </c>
      <c r="C101" s="131" t="s">
        <v>593</v>
      </c>
      <c r="D101" s="126">
        <v>355.77499999999998</v>
      </c>
      <c r="E101" s="126">
        <v>354.23875500000003</v>
      </c>
      <c r="F101" s="126">
        <v>249.989</v>
      </c>
      <c r="G101" s="126">
        <v>239.11707899999999</v>
      </c>
      <c r="H101" s="126">
        <v>251</v>
      </c>
      <c r="I101" s="126">
        <v>265</v>
      </c>
    </row>
    <row r="102" spans="2:9" x14ac:dyDescent="0.2">
      <c r="B102" s="131">
        <v>4012</v>
      </c>
      <c r="C102" s="131" t="s">
        <v>594</v>
      </c>
      <c r="D102" s="126">
        <v>15.417</v>
      </c>
      <c r="E102" s="126">
        <v>14.832981</v>
      </c>
      <c r="F102" s="126">
        <v>15.925000000000001</v>
      </c>
      <c r="G102" s="126">
        <v>15.204134</v>
      </c>
      <c r="H102" s="126">
        <v>19</v>
      </c>
      <c r="I102" s="126">
        <v>19</v>
      </c>
    </row>
    <row r="103" spans="2:9" x14ac:dyDescent="0.2">
      <c r="B103" s="131">
        <v>4013</v>
      </c>
      <c r="C103" s="131" t="s">
        <v>595</v>
      </c>
      <c r="D103" s="126">
        <v>26.257999999999999</v>
      </c>
      <c r="E103" s="126">
        <v>26.193816999999999</v>
      </c>
      <c r="F103" s="126">
        <v>30.574000000000002</v>
      </c>
      <c r="G103" s="126">
        <v>29.981089000000001</v>
      </c>
      <c r="H103" s="126">
        <v>35</v>
      </c>
      <c r="I103" s="126">
        <v>33</v>
      </c>
    </row>
    <row r="104" spans="2:9" x14ac:dyDescent="0.2">
      <c r="B104" s="131">
        <v>4014</v>
      </c>
      <c r="C104" s="131" t="s">
        <v>596</v>
      </c>
      <c r="D104" s="126">
        <v>23.788</v>
      </c>
      <c r="E104" s="126">
        <v>18.641845</v>
      </c>
      <c r="F104" s="126">
        <v>27.285</v>
      </c>
      <c r="G104" s="126">
        <v>26.125657</v>
      </c>
      <c r="H104" s="126">
        <v>30</v>
      </c>
      <c r="I104" s="126">
        <v>28</v>
      </c>
    </row>
    <row r="105" spans="2:9" x14ac:dyDescent="0.2">
      <c r="B105" s="131">
        <v>4015</v>
      </c>
      <c r="C105" s="131" t="s">
        <v>597</v>
      </c>
      <c r="D105" s="126">
        <v>42.923999999999999</v>
      </c>
      <c r="E105" s="126">
        <v>39.217267</v>
      </c>
      <c r="F105" s="126">
        <v>41.978000000000002</v>
      </c>
      <c r="G105" s="126">
        <v>31.947441999999999</v>
      </c>
      <c r="H105" s="126">
        <v>41</v>
      </c>
      <c r="I105" s="126">
        <v>34</v>
      </c>
    </row>
    <row r="106" spans="2:9" x14ac:dyDescent="0.2">
      <c r="B106" s="131">
        <v>5001</v>
      </c>
      <c r="C106" s="131" t="s">
        <v>315</v>
      </c>
      <c r="D106" s="126">
        <v>10604.5</v>
      </c>
      <c r="E106" s="126">
        <v>10012.379887999999</v>
      </c>
      <c r="F106" s="126">
        <v>12899.44</v>
      </c>
      <c r="G106" s="126">
        <v>11772.942433</v>
      </c>
      <c r="H106" s="126">
        <v>15081</v>
      </c>
      <c r="I106" s="126">
        <v>14659</v>
      </c>
    </row>
    <row r="107" spans="2:9" x14ac:dyDescent="0.2">
      <c r="B107" s="131">
        <v>5002</v>
      </c>
      <c r="C107" s="131" t="s">
        <v>598</v>
      </c>
      <c r="D107" s="126">
        <v>36.624000000000002</v>
      </c>
      <c r="E107" s="126">
        <v>32.660857999999998</v>
      </c>
      <c r="F107" s="126">
        <v>35.298999999999999</v>
      </c>
      <c r="G107" s="126">
        <v>34.985320000000002</v>
      </c>
      <c r="H107" s="126">
        <v>39</v>
      </c>
      <c r="I107" s="126">
        <v>38</v>
      </c>
    </row>
    <row r="108" spans="2:9" x14ac:dyDescent="0.2">
      <c r="B108" s="131">
        <v>5003</v>
      </c>
      <c r="C108" s="131" t="s">
        <v>599</v>
      </c>
      <c r="D108" s="126">
        <v>296.9803</v>
      </c>
      <c r="E108" s="126">
        <v>257.77817900000002</v>
      </c>
      <c r="F108" s="126">
        <v>355.12700000000001</v>
      </c>
      <c r="G108" s="126">
        <v>318.812161</v>
      </c>
      <c r="H108" s="126">
        <v>443</v>
      </c>
      <c r="I108" s="126">
        <v>375</v>
      </c>
    </row>
    <row r="109" spans="2:9" x14ac:dyDescent="0.2">
      <c r="B109" s="131">
        <v>5004</v>
      </c>
      <c r="C109" s="131" t="s">
        <v>600</v>
      </c>
      <c r="D109" s="126">
        <v>224.55074200000001</v>
      </c>
      <c r="E109" s="126">
        <v>211.941159</v>
      </c>
      <c r="F109" s="126">
        <v>220.19399999999999</v>
      </c>
      <c r="G109" s="126">
        <v>206.591004</v>
      </c>
      <c r="H109" s="126">
        <v>246</v>
      </c>
      <c r="I109" s="126">
        <v>244</v>
      </c>
    </row>
    <row r="110" spans="2:9" x14ac:dyDescent="0.2">
      <c r="B110" s="131">
        <v>6001</v>
      </c>
      <c r="C110" s="131" t="s">
        <v>601</v>
      </c>
      <c r="D110" s="126">
        <v>11896.06</v>
      </c>
      <c r="E110" s="126">
        <v>11605.064593999999</v>
      </c>
      <c r="F110" s="126">
        <v>11772.615</v>
      </c>
      <c r="G110" s="126">
        <v>11614.047986</v>
      </c>
      <c r="H110" s="126">
        <v>12923</v>
      </c>
      <c r="I110" s="126">
        <v>12661</v>
      </c>
    </row>
    <row r="111" spans="2:9" x14ac:dyDescent="0.2">
      <c r="B111" s="131">
        <v>6003</v>
      </c>
      <c r="C111" s="131" t="s">
        <v>602</v>
      </c>
      <c r="D111" s="126">
        <v>405.839</v>
      </c>
      <c r="E111" s="126">
        <v>400.35668800000002</v>
      </c>
      <c r="F111" s="126">
        <v>402.572</v>
      </c>
      <c r="G111" s="126">
        <v>401.08697000000001</v>
      </c>
      <c r="H111" s="126">
        <v>440</v>
      </c>
      <c r="I111" s="126">
        <v>438</v>
      </c>
    </row>
    <row r="112" spans="2:9" x14ac:dyDescent="0.2">
      <c r="B112" s="131">
        <v>7001</v>
      </c>
      <c r="C112" s="131" t="s">
        <v>603</v>
      </c>
      <c r="D112" s="126">
        <v>419.85700000000003</v>
      </c>
      <c r="E112" s="126">
        <v>401.15538199999997</v>
      </c>
      <c r="F112" s="126">
        <v>574.73800000000006</v>
      </c>
      <c r="G112" s="126">
        <v>554.20067400000005</v>
      </c>
      <c r="H112" s="126">
        <v>641</v>
      </c>
      <c r="I112" s="126">
        <v>613</v>
      </c>
    </row>
    <row r="113" spans="2:9" x14ac:dyDescent="0.2">
      <c r="B113" s="131">
        <v>7002</v>
      </c>
      <c r="C113" s="131" t="s">
        <v>604</v>
      </c>
      <c r="D113" s="126">
        <v>1037.8820000000001</v>
      </c>
      <c r="E113" s="126">
        <v>908.435563</v>
      </c>
      <c r="F113" s="126">
        <v>1301.057</v>
      </c>
      <c r="G113" s="126">
        <v>1045.824441</v>
      </c>
      <c r="H113" s="126">
        <v>1318</v>
      </c>
      <c r="I113" s="126">
        <v>1238</v>
      </c>
    </row>
    <row r="114" spans="2:9" x14ac:dyDescent="0.2">
      <c r="B114" s="131">
        <v>7003</v>
      </c>
      <c r="C114" s="131" t="s">
        <v>605</v>
      </c>
      <c r="D114" s="126">
        <v>352.31299999999999</v>
      </c>
      <c r="E114" s="126">
        <v>328.838232</v>
      </c>
      <c r="F114" s="126">
        <v>374.315</v>
      </c>
      <c r="G114" s="126">
        <v>364.92041699999999</v>
      </c>
      <c r="H114" s="126">
        <v>407</v>
      </c>
      <c r="I114" s="126">
        <v>387</v>
      </c>
    </row>
    <row r="115" spans="2:9" x14ac:dyDescent="0.2">
      <c r="B115" s="131">
        <v>7004</v>
      </c>
      <c r="C115" s="131" t="s">
        <v>606</v>
      </c>
      <c r="D115" s="126">
        <v>8.3870000000000005</v>
      </c>
      <c r="E115" s="126">
        <v>4.6548020000000001</v>
      </c>
      <c r="F115" s="126">
        <v>5.7380000000000004</v>
      </c>
      <c r="G115" s="126">
        <v>5.3588889999999996</v>
      </c>
      <c r="H115" s="126">
        <v>7</v>
      </c>
      <c r="I115" s="126">
        <v>6</v>
      </c>
    </row>
    <row r="116" spans="2:9" x14ac:dyDescent="0.2">
      <c r="B116" s="131">
        <v>7005</v>
      </c>
      <c r="C116" s="131" t="s">
        <v>607</v>
      </c>
      <c r="D116" s="126">
        <v>14.125</v>
      </c>
      <c r="E116" s="126">
        <v>12.405488</v>
      </c>
      <c r="F116" s="126">
        <v>14.555</v>
      </c>
      <c r="G116" s="126">
        <v>12.15419</v>
      </c>
      <c r="H116" s="126">
        <v>16</v>
      </c>
      <c r="I116" s="126">
        <v>15</v>
      </c>
    </row>
    <row r="117" spans="2:9" x14ac:dyDescent="0.2">
      <c r="B117" s="131">
        <v>8001</v>
      </c>
      <c r="C117" s="131" t="s">
        <v>608</v>
      </c>
      <c r="D117" s="126">
        <v>1288.2270000000001</v>
      </c>
      <c r="E117" s="126">
        <v>1258.8918630000001</v>
      </c>
      <c r="F117" s="126">
        <v>1505.633</v>
      </c>
      <c r="G117" s="126">
        <v>1454.644832</v>
      </c>
      <c r="H117" s="126">
        <v>1759</v>
      </c>
      <c r="I117" s="126">
        <v>1689</v>
      </c>
    </row>
    <row r="118" spans="2:9" x14ac:dyDescent="0.2">
      <c r="B118" s="131">
        <v>9001</v>
      </c>
      <c r="C118" s="131" t="s">
        <v>609</v>
      </c>
      <c r="D118" s="126">
        <v>1415.5139999999999</v>
      </c>
      <c r="E118" s="126">
        <v>1101.0963819999999</v>
      </c>
      <c r="F118" s="126">
        <v>1424.931</v>
      </c>
      <c r="G118" s="126">
        <v>1113.8447430000001</v>
      </c>
      <c r="H118" s="126">
        <v>1228</v>
      </c>
      <c r="I118" s="126">
        <v>959</v>
      </c>
    </row>
    <row r="119" spans="2:9" x14ac:dyDescent="0.2">
      <c r="B119" s="131">
        <v>9002</v>
      </c>
      <c r="C119" s="131" t="s">
        <v>610</v>
      </c>
      <c r="D119" s="126">
        <v>65882.710000000006</v>
      </c>
      <c r="E119" s="126">
        <v>63087.475523000001</v>
      </c>
      <c r="F119" s="126">
        <v>30398.665000000001</v>
      </c>
      <c r="G119" s="126">
        <v>28822.511273</v>
      </c>
      <c r="H119" s="126">
        <v>75936</v>
      </c>
      <c r="I119" s="126">
        <v>65858</v>
      </c>
    </row>
    <row r="120" spans="2:9" x14ac:dyDescent="0.2">
      <c r="B120" s="131">
        <v>9003</v>
      </c>
      <c r="C120" s="131" t="s">
        <v>611</v>
      </c>
      <c r="D120" s="126">
        <v>1132.164</v>
      </c>
      <c r="E120" s="126">
        <v>1029.7489740000001</v>
      </c>
      <c r="F120" s="126">
        <v>1210.403</v>
      </c>
      <c r="G120" s="126">
        <v>1119.143689</v>
      </c>
      <c r="H120" s="126">
        <v>1323</v>
      </c>
      <c r="I120" s="126">
        <v>1233</v>
      </c>
    </row>
    <row r="121" spans="2:9" x14ac:dyDescent="0.2">
      <c r="B121" s="131">
        <v>9004</v>
      </c>
      <c r="C121" s="131" t="s">
        <v>612</v>
      </c>
      <c r="D121" s="126">
        <v>414.69499999999999</v>
      </c>
      <c r="E121" s="126">
        <v>229.49072000000001</v>
      </c>
      <c r="F121" s="126">
        <v>986.49599999999998</v>
      </c>
      <c r="G121" s="126">
        <v>774.96581900000001</v>
      </c>
      <c r="H121" s="126">
        <v>668</v>
      </c>
      <c r="I121" s="126">
        <v>599</v>
      </c>
    </row>
    <row r="122" spans="2:9" x14ac:dyDescent="0.2">
      <c r="B122" s="131">
        <v>9005</v>
      </c>
      <c r="C122" s="131" t="s">
        <v>613</v>
      </c>
      <c r="D122" s="126">
        <v>2858.5709999999999</v>
      </c>
      <c r="E122" s="126">
        <v>2618.151601</v>
      </c>
      <c r="F122" s="126">
        <v>3291.4</v>
      </c>
      <c r="G122" s="126">
        <v>2994.585646</v>
      </c>
      <c r="H122" s="126">
        <v>3897</v>
      </c>
      <c r="I122" s="126">
        <v>3614</v>
      </c>
    </row>
    <row r="123" spans="2:9" x14ac:dyDescent="0.2">
      <c r="B123" s="131">
        <v>9006</v>
      </c>
      <c r="C123" s="131" t="s">
        <v>614</v>
      </c>
      <c r="D123" s="126">
        <v>61.235999999999997</v>
      </c>
      <c r="E123" s="126">
        <v>60.753880000000002</v>
      </c>
      <c r="F123" s="126">
        <v>74.817999999999998</v>
      </c>
      <c r="G123" s="126">
        <v>73.794146999999995</v>
      </c>
      <c r="H123" s="126">
        <v>76</v>
      </c>
      <c r="I123" s="126">
        <v>68</v>
      </c>
    </row>
    <row r="124" spans="2:9" x14ac:dyDescent="0.2">
      <c r="B124" s="131">
        <v>9007</v>
      </c>
      <c r="C124" s="131" t="s">
        <v>615</v>
      </c>
      <c r="D124" s="126">
        <v>877.63</v>
      </c>
      <c r="E124" s="126">
        <v>476.71912200000003</v>
      </c>
      <c r="F124" s="126">
        <v>1230.99</v>
      </c>
      <c r="G124" s="126">
        <v>1134.8603270000001</v>
      </c>
      <c r="H124" s="126">
        <v>1229</v>
      </c>
      <c r="I124" s="126">
        <v>677</v>
      </c>
    </row>
    <row r="125" spans="2:9" x14ac:dyDescent="0.2">
      <c r="B125" s="131">
        <v>9008</v>
      </c>
      <c r="C125" s="131" t="s">
        <v>616</v>
      </c>
      <c r="D125" s="126">
        <v>7.38</v>
      </c>
      <c r="E125" s="126">
        <v>6.4508960000000002</v>
      </c>
      <c r="F125" s="126">
        <v>6.5640000000000001</v>
      </c>
      <c r="G125" s="126">
        <v>6.016451</v>
      </c>
      <c r="H125" s="126">
        <v>8</v>
      </c>
      <c r="I125" s="126">
        <v>8</v>
      </c>
    </row>
    <row r="126" spans="2:9" x14ac:dyDescent="0.2">
      <c r="B126" s="131">
        <v>10001</v>
      </c>
      <c r="C126" s="131" t="s">
        <v>349</v>
      </c>
      <c r="D126" s="126">
        <v>813.08699999999999</v>
      </c>
      <c r="E126" s="126">
        <v>717.71036200000003</v>
      </c>
      <c r="F126" s="126">
        <v>1302.778</v>
      </c>
      <c r="G126" s="126">
        <v>1115.633615</v>
      </c>
      <c r="H126" s="126">
        <v>654</v>
      </c>
      <c r="I126" s="126">
        <v>822</v>
      </c>
    </row>
    <row r="127" spans="2:9" x14ac:dyDescent="0.2">
      <c r="B127" s="131">
        <v>10002</v>
      </c>
      <c r="C127" s="131" t="s">
        <v>617</v>
      </c>
      <c r="D127" s="126">
        <v>46.53</v>
      </c>
      <c r="E127" s="126">
        <v>44.002724999999998</v>
      </c>
      <c r="F127" s="126">
        <v>46.555999999999997</v>
      </c>
      <c r="G127" s="126">
        <v>44.943221999999999</v>
      </c>
      <c r="H127" s="126">
        <v>49</v>
      </c>
      <c r="I127" s="126">
        <v>48</v>
      </c>
    </row>
    <row r="128" spans="2:9" x14ac:dyDescent="0.2">
      <c r="B128" s="131">
        <v>10003</v>
      </c>
      <c r="C128" s="131" t="s">
        <v>618</v>
      </c>
      <c r="D128" s="126">
        <v>94.87</v>
      </c>
      <c r="E128" s="126">
        <v>80.440872999999996</v>
      </c>
      <c r="F128" s="126">
        <v>81.107544000000004</v>
      </c>
      <c r="G128" s="126">
        <v>75.100640999999996</v>
      </c>
      <c r="H128" s="126">
        <v>87</v>
      </c>
      <c r="I128" s="126">
        <v>80</v>
      </c>
    </row>
    <row r="129" spans="2:9" x14ac:dyDescent="0.2">
      <c r="B129" s="131">
        <v>10004</v>
      </c>
      <c r="C129" s="131" t="s">
        <v>619</v>
      </c>
      <c r="D129" s="126">
        <v>1569.787</v>
      </c>
      <c r="E129" s="126">
        <v>1211.2000089999999</v>
      </c>
      <c r="F129" s="126">
        <v>2822.6410000000001</v>
      </c>
      <c r="G129" s="126">
        <v>2134.1795689999999</v>
      </c>
      <c r="H129" s="126">
        <v>3045</v>
      </c>
      <c r="I129" s="126">
        <v>2366</v>
      </c>
    </row>
    <row r="130" spans="2:9" x14ac:dyDescent="0.2">
      <c r="B130" s="131">
        <v>10005</v>
      </c>
      <c r="C130" s="131" t="s">
        <v>620</v>
      </c>
      <c r="D130" s="126">
        <v>179.72800000000001</v>
      </c>
      <c r="E130" s="126">
        <v>171.89570499999999</v>
      </c>
      <c r="F130" s="126">
        <v>186.41900000000001</v>
      </c>
      <c r="G130" s="126">
        <v>182.08004600000001</v>
      </c>
      <c r="H130" s="126">
        <v>198</v>
      </c>
      <c r="I130" s="126">
        <v>185</v>
      </c>
    </row>
    <row r="131" spans="2:9" x14ac:dyDescent="0.2">
      <c r="B131" s="131">
        <v>10006</v>
      </c>
      <c r="C131" s="131" t="s">
        <v>621</v>
      </c>
      <c r="D131" s="126">
        <v>21.105</v>
      </c>
      <c r="E131" s="126">
        <v>19.037579999999998</v>
      </c>
      <c r="F131" s="126">
        <v>28.559000000000001</v>
      </c>
      <c r="G131" s="126">
        <v>21.755044000000002</v>
      </c>
      <c r="H131" s="126">
        <v>28</v>
      </c>
      <c r="I131" s="126">
        <v>24</v>
      </c>
    </row>
    <row r="132" spans="2:9" x14ac:dyDescent="0.2">
      <c r="B132" s="131">
        <v>11002</v>
      </c>
      <c r="C132" s="131" t="s">
        <v>622</v>
      </c>
      <c r="D132" s="126">
        <v>88.899000000000001</v>
      </c>
      <c r="E132" s="126">
        <v>45.740343000000003</v>
      </c>
      <c r="F132" s="126">
        <v>60.883000000000003</v>
      </c>
      <c r="G132" s="126">
        <v>50.110706999999998</v>
      </c>
      <c r="H132" s="126">
        <v>48</v>
      </c>
      <c r="I132" s="126">
        <v>41</v>
      </c>
    </row>
    <row r="133" spans="2:9" x14ac:dyDescent="0.2">
      <c r="B133" s="131">
        <v>12101</v>
      </c>
      <c r="C133" s="131" t="s">
        <v>623</v>
      </c>
      <c r="D133" s="126">
        <v>784.91</v>
      </c>
      <c r="E133" s="126">
        <v>676.08112700000004</v>
      </c>
      <c r="F133" s="126">
        <v>1593.4190000000001</v>
      </c>
      <c r="G133" s="126">
        <v>1167.9381860000001</v>
      </c>
      <c r="H133" s="126">
        <v>1951</v>
      </c>
      <c r="I133" s="126">
        <v>1628</v>
      </c>
    </row>
    <row r="134" spans="2:9" x14ac:dyDescent="0.2">
      <c r="B134" s="131">
        <v>12102</v>
      </c>
      <c r="C134" s="131" t="s">
        <v>624</v>
      </c>
      <c r="D134" s="126">
        <v>44.332999999999998</v>
      </c>
      <c r="E134" s="126">
        <v>31.510774999999999</v>
      </c>
      <c r="F134" s="126">
        <v>36.279000000000003</v>
      </c>
      <c r="G134" s="126">
        <v>34.659931</v>
      </c>
      <c r="H134" s="126">
        <v>36</v>
      </c>
      <c r="I134" s="126">
        <v>33</v>
      </c>
    </row>
    <row r="135" spans="2:9" x14ac:dyDescent="0.2">
      <c r="B135" s="131">
        <v>13001</v>
      </c>
      <c r="C135" s="131" t="s">
        <v>625</v>
      </c>
      <c r="D135" s="126">
        <v>3937.0790000000002</v>
      </c>
      <c r="E135" s="126">
        <v>2768.8580029999998</v>
      </c>
      <c r="F135" s="126">
        <v>5756.277</v>
      </c>
      <c r="G135" s="126">
        <v>4734.5233870000002</v>
      </c>
      <c r="H135" s="126">
        <v>20101</v>
      </c>
      <c r="I135" s="126">
        <v>19840</v>
      </c>
    </row>
    <row r="136" spans="2:9" x14ac:dyDescent="0.2">
      <c r="B136" s="131">
        <v>13004</v>
      </c>
      <c r="C136" s="131" t="s">
        <v>626</v>
      </c>
      <c r="D136" s="126">
        <v>29.65</v>
      </c>
      <c r="E136" s="126">
        <v>29.052603999999999</v>
      </c>
      <c r="F136" s="126">
        <v>32.316000000000003</v>
      </c>
      <c r="G136" s="126">
        <v>31.775485</v>
      </c>
      <c r="H136" s="126">
        <v>36</v>
      </c>
      <c r="I136" s="126">
        <v>36</v>
      </c>
    </row>
    <row r="137" spans="2:9" x14ac:dyDescent="0.2">
      <c r="B137" s="131">
        <v>13005</v>
      </c>
      <c r="C137" s="131" t="s">
        <v>627</v>
      </c>
      <c r="D137" s="126">
        <v>16.562999999999999</v>
      </c>
      <c r="E137" s="126">
        <v>15.514072000000001</v>
      </c>
      <c r="F137" s="126">
        <v>17.786000000000001</v>
      </c>
      <c r="G137" s="126">
        <v>17.016431999999998</v>
      </c>
      <c r="H137" s="126">
        <v>18</v>
      </c>
      <c r="I137" s="126">
        <v>17</v>
      </c>
    </row>
    <row r="138" spans="2:9" x14ac:dyDescent="0.2">
      <c r="B138" s="131">
        <v>13006</v>
      </c>
      <c r="C138" s="131" t="s">
        <v>628</v>
      </c>
      <c r="D138" s="126">
        <v>12.247999999999999</v>
      </c>
      <c r="E138" s="126">
        <v>8.9812309999999993</v>
      </c>
      <c r="F138" s="126">
        <v>10.079000000000001</v>
      </c>
      <c r="G138" s="126">
        <v>8.9085389999999993</v>
      </c>
      <c r="H138" s="126">
        <v>11</v>
      </c>
      <c r="I138" s="126">
        <v>10</v>
      </c>
    </row>
    <row r="139" spans="2:9" x14ac:dyDescent="0.2">
      <c r="B139" s="131">
        <v>14001</v>
      </c>
      <c r="C139" s="131" t="s">
        <v>629</v>
      </c>
      <c r="D139" s="126">
        <v>2627.683</v>
      </c>
      <c r="E139" s="126">
        <v>2511.792629</v>
      </c>
      <c r="F139" s="126">
        <v>2112.3009999999999</v>
      </c>
      <c r="G139" s="126">
        <v>1969.4911810000001</v>
      </c>
      <c r="H139" s="126">
        <v>1632</v>
      </c>
      <c r="I139" s="126">
        <v>1467</v>
      </c>
    </row>
    <row r="140" spans="2:9" x14ac:dyDescent="0.2">
      <c r="B140" s="131">
        <v>14002</v>
      </c>
      <c r="C140" s="131" t="s">
        <v>630</v>
      </c>
      <c r="D140" s="126">
        <v>77.367000000000004</v>
      </c>
      <c r="E140" s="126">
        <v>72.494524999999996</v>
      </c>
      <c r="F140" s="126">
        <v>76.385999999999996</v>
      </c>
      <c r="G140" s="126">
        <v>68.228083999999996</v>
      </c>
      <c r="H140" s="126">
        <v>87</v>
      </c>
      <c r="I140" s="126">
        <v>75</v>
      </c>
    </row>
    <row r="141" spans="2:9" x14ac:dyDescent="0.2">
      <c r="B141" s="131">
        <v>14003</v>
      </c>
      <c r="C141" s="131" t="s">
        <v>631</v>
      </c>
      <c r="D141" s="126">
        <v>160.35599999999999</v>
      </c>
      <c r="E141" s="126">
        <v>151.26821899999999</v>
      </c>
      <c r="F141" s="126">
        <v>174.38900000000001</v>
      </c>
      <c r="G141" s="126">
        <v>173.65205399999999</v>
      </c>
      <c r="H141" s="126">
        <v>164</v>
      </c>
      <c r="I141" s="126">
        <v>142</v>
      </c>
    </row>
    <row r="142" spans="2:9" x14ac:dyDescent="0.2">
      <c r="B142" s="131">
        <v>14004</v>
      </c>
      <c r="C142" s="131" t="s">
        <v>632</v>
      </c>
      <c r="D142" s="126">
        <v>9607.3909999999996</v>
      </c>
      <c r="E142" s="126">
        <v>9416.8088740000003</v>
      </c>
      <c r="F142" s="126">
        <v>8805.3160000000007</v>
      </c>
      <c r="G142" s="126">
        <v>8424.9968979999994</v>
      </c>
      <c r="H142" s="126">
        <v>10300</v>
      </c>
      <c r="I142" s="126">
        <v>9411</v>
      </c>
    </row>
    <row r="143" spans="2:9" x14ac:dyDescent="0.2">
      <c r="B143" s="131">
        <v>14005</v>
      </c>
      <c r="C143" s="131" t="s">
        <v>633</v>
      </c>
      <c r="D143" s="126">
        <v>622.82352100000003</v>
      </c>
      <c r="E143" s="126">
        <v>575.87870399999997</v>
      </c>
      <c r="F143" s="126">
        <v>682.78</v>
      </c>
      <c r="G143" s="126">
        <v>652.35566500000004</v>
      </c>
      <c r="H143" s="126">
        <v>872</v>
      </c>
      <c r="I143" s="126">
        <v>813</v>
      </c>
    </row>
    <row r="144" spans="2:9" x14ac:dyDescent="0.2">
      <c r="B144" s="131">
        <v>14006</v>
      </c>
      <c r="C144" s="131" t="s">
        <v>634</v>
      </c>
      <c r="D144" s="126">
        <v>156.21799999999999</v>
      </c>
      <c r="E144" s="126">
        <v>124.822627</v>
      </c>
      <c r="F144" s="126">
        <v>145.81800000000001</v>
      </c>
      <c r="G144" s="126">
        <v>131.726902</v>
      </c>
      <c r="H144" s="126">
        <v>163</v>
      </c>
      <c r="I144" s="126">
        <v>139</v>
      </c>
    </row>
    <row r="145" spans="2:9" x14ac:dyDescent="0.2">
      <c r="B145" s="131">
        <v>14007</v>
      </c>
      <c r="C145" s="131" t="s">
        <v>635</v>
      </c>
      <c r="D145" s="126">
        <v>22.146000000000001</v>
      </c>
      <c r="E145" s="126">
        <v>21.722090999999999</v>
      </c>
      <c r="F145" s="126">
        <v>22.771999999999998</v>
      </c>
      <c r="G145" s="126">
        <v>22.194483000000002</v>
      </c>
      <c r="H145" s="126">
        <v>163</v>
      </c>
      <c r="I145" s="126">
        <v>139</v>
      </c>
    </row>
    <row r="146" spans="2:9" x14ac:dyDescent="0.2">
      <c r="B146" s="131">
        <v>15001</v>
      </c>
      <c r="C146" s="131" t="s">
        <v>386</v>
      </c>
      <c r="D146" s="126">
        <v>55106.516083000002</v>
      </c>
      <c r="E146" s="126">
        <v>53399.060984999996</v>
      </c>
      <c r="F146" s="126">
        <v>53690.108999999997</v>
      </c>
      <c r="G146" s="126">
        <v>52603.055321</v>
      </c>
      <c r="H146" s="126">
        <v>55448</v>
      </c>
      <c r="I146" s="126">
        <v>55263</v>
      </c>
    </row>
    <row r="147" spans="2:9" x14ac:dyDescent="0.2">
      <c r="B147" s="131">
        <v>15002</v>
      </c>
      <c r="C147" s="131" t="s">
        <v>636</v>
      </c>
      <c r="D147" s="126">
        <v>130.15100000000001</v>
      </c>
      <c r="E147" s="126">
        <v>127.96202700000001</v>
      </c>
      <c r="F147" s="126">
        <v>140.72</v>
      </c>
      <c r="G147" s="126">
        <v>135.32592500000001</v>
      </c>
      <c r="H147" s="126">
        <v>147</v>
      </c>
      <c r="I147" s="126">
        <v>139</v>
      </c>
    </row>
    <row r="148" spans="2:9" x14ac:dyDescent="0.2">
      <c r="B148" s="131">
        <v>16001</v>
      </c>
      <c r="C148" s="131" t="s">
        <v>637</v>
      </c>
      <c r="D148" s="126">
        <v>27344.263999999999</v>
      </c>
      <c r="E148" s="126">
        <v>26012.916937999998</v>
      </c>
      <c r="F148" s="126">
        <v>29268.131000000001</v>
      </c>
      <c r="G148" s="126">
        <v>28405.344839000001</v>
      </c>
      <c r="H148" s="126">
        <v>34978</v>
      </c>
      <c r="I148" s="126">
        <v>33625</v>
      </c>
    </row>
    <row r="149" spans="2:9" x14ac:dyDescent="0.2">
      <c r="B149" s="131">
        <v>16002</v>
      </c>
      <c r="C149" s="131" t="s">
        <v>638</v>
      </c>
      <c r="D149" s="126">
        <v>200.11199999999999</v>
      </c>
      <c r="E149" s="126">
        <v>180.099008</v>
      </c>
      <c r="F149" s="126">
        <v>184.608</v>
      </c>
      <c r="G149" s="126">
        <v>162.056051</v>
      </c>
      <c r="H149" s="126">
        <v>208581</v>
      </c>
      <c r="I149" s="126">
        <v>189</v>
      </c>
    </row>
    <row r="150" spans="2:9" x14ac:dyDescent="0.2">
      <c r="B150" s="131">
        <v>16003</v>
      </c>
      <c r="C150" s="131" t="s">
        <v>639</v>
      </c>
      <c r="D150" s="126">
        <v>661.44399999999996</v>
      </c>
      <c r="E150" s="126">
        <v>551.66197299999999</v>
      </c>
      <c r="F150" s="126">
        <v>680.43399999999997</v>
      </c>
      <c r="G150" s="126">
        <v>532.89469299999996</v>
      </c>
      <c r="H150" s="126">
        <v>742</v>
      </c>
      <c r="I150" s="126">
        <v>625</v>
      </c>
    </row>
    <row r="151" spans="2:9" x14ac:dyDescent="0.2">
      <c r="B151" s="131">
        <v>16004</v>
      </c>
      <c r="C151" s="131" t="s">
        <v>640</v>
      </c>
      <c r="D151" s="126">
        <v>69.284000000000006</v>
      </c>
      <c r="E151" s="126">
        <v>67.342977000000005</v>
      </c>
      <c r="F151" s="126">
        <v>75.53</v>
      </c>
      <c r="G151" s="126">
        <v>73.222594999999998</v>
      </c>
      <c r="H151" s="126">
        <v>76</v>
      </c>
      <c r="I151" s="126">
        <v>74</v>
      </c>
    </row>
    <row r="152" spans="2:9" x14ac:dyDescent="0.2">
      <c r="B152" s="131">
        <v>16101</v>
      </c>
      <c r="C152" s="131" t="s">
        <v>402</v>
      </c>
      <c r="D152" s="126">
        <v>540.62329399999999</v>
      </c>
      <c r="E152" s="126">
        <v>489.50841600000001</v>
      </c>
      <c r="F152" s="126">
        <v>643.14</v>
      </c>
      <c r="G152" s="126">
        <v>637.03713400000004</v>
      </c>
      <c r="H152" s="126">
        <v>832</v>
      </c>
      <c r="I152" s="126">
        <v>804</v>
      </c>
    </row>
    <row r="153" spans="2:9" x14ac:dyDescent="0.2">
      <c r="B153" s="131">
        <v>17001</v>
      </c>
      <c r="C153" s="131" t="s">
        <v>641</v>
      </c>
      <c r="D153" s="126">
        <v>1383.116</v>
      </c>
      <c r="E153" s="126">
        <v>1350.1509060000001</v>
      </c>
      <c r="F153" s="126">
        <v>1612.731</v>
      </c>
      <c r="G153" s="126">
        <v>1569.308679</v>
      </c>
      <c r="H153" s="126">
        <v>1578</v>
      </c>
      <c r="I153" s="126">
        <v>1476</v>
      </c>
    </row>
    <row r="154" spans="2:9" x14ac:dyDescent="0.2">
      <c r="B154" s="131">
        <v>17002</v>
      </c>
      <c r="C154" s="131" t="s">
        <v>642</v>
      </c>
      <c r="D154" s="126">
        <v>30.773</v>
      </c>
      <c r="E154" s="126">
        <v>29.674689000000001</v>
      </c>
      <c r="F154" s="126">
        <v>34.024999999999999</v>
      </c>
      <c r="G154" s="126">
        <v>33.560625000000002</v>
      </c>
      <c r="H154" s="126">
        <v>37</v>
      </c>
      <c r="I154" s="126">
        <v>36</v>
      </c>
    </row>
    <row r="155" spans="2:9" x14ac:dyDescent="0.2">
      <c r="B155" s="131">
        <v>18001</v>
      </c>
      <c r="C155" s="131" t="s">
        <v>643</v>
      </c>
      <c r="D155" s="126">
        <v>226.96799999999999</v>
      </c>
      <c r="E155" s="126">
        <v>214.44779</v>
      </c>
      <c r="F155" s="126">
        <v>209.48</v>
      </c>
      <c r="G155" s="126">
        <v>201.52343200000001</v>
      </c>
      <c r="H155" s="126">
        <v>223</v>
      </c>
      <c r="I155" s="126">
        <v>210</v>
      </c>
    </row>
    <row r="156" spans="2:9" x14ac:dyDescent="0.2">
      <c r="B156" s="131">
        <v>18010</v>
      </c>
      <c r="C156" s="131" t="s">
        <v>644</v>
      </c>
      <c r="D156" s="126">
        <v>3620.2669999999998</v>
      </c>
      <c r="E156" s="126">
        <v>3431.0455870000001</v>
      </c>
      <c r="F156" s="129">
        <v>4293.902</v>
      </c>
      <c r="G156" s="129">
        <v>4124.4611580000001</v>
      </c>
      <c r="H156" s="126">
        <v>4627</v>
      </c>
      <c r="I156" s="126">
        <v>4442</v>
      </c>
    </row>
    <row r="157" spans="2:9" x14ac:dyDescent="0.2">
      <c r="B157" s="131">
        <v>19001</v>
      </c>
      <c r="C157" s="131" t="s">
        <v>405</v>
      </c>
      <c r="D157" s="126">
        <v>8715.902</v>
      </c>
      <c r="E157" s="126">
        <v>8391.3045930000008</v>
      </c>
      <c r="F157" s="126">
        <v>7667.5739999999996</v>
      </c>
      <c r="G157" s="126">
        <v>7364.2082979999996</v>
      </c>
      <c r="H157" s="126">
        <v>7206</v>
      </c>
      <c r="I157" s="126">
        <v>6634</v>
      </c>
    </row>
    <row r="158" spans="2:9" x14ac:dyDescent="0.2">
      <c r="B158" s="131">
        <v>19002</v>
      </c>
      <c r="C158" s="131" t="s">
        <v>645</v>
      </c>
      <c r="D158" s="126">
        <v>63.228000000000002</v>
      </c>
      <c r="E158" s="126">
        <v>58.070003999999997</v>
      </c>
      <c r="F158" s="126">
        <v>66.400000000000006</v>
      </c>
      <c r="G158" s="126">
        <v>59.473585</v>
      </c>
      <c r="H158" s="126">
        <v>68</v>
      </c>
      <c r="I158" s="126">
        <v>61</v>
      </c>
    </row>
    <row r="159" spans="2:9" x14ac:dyDescent="0.2">
      <c r="B159" s="131">
        <v>19101</v>
      </c>
      <c r="C159" s="131" t="s">
        <v>418</v>
      </c>
      <c r="D159" s="126">
        <v>291.11799999999999</v>
      </c>
      <c r="E159" s="126">
        <v>214.01469</v>
      </c>
      <c r="F159" s="126">
        <v>457.858</v>
      </c>
      <c r="G159" s="126">
        <v>299.89629500000001</v>
      </c>
      <c r="H159" s="126">
        <v>456</v>
      </c>
      <c r="I159" s="126">
        <v>321</v>
      </c>
    </row>
    <row r="160" spans="2:9" x14ac:dyDescent="0.2">
      <c r="B160" s="131">
        <v>19102</v>
      </c>
      <c r="C160" s="131" t="s">
        <v>646</v>
      </c>
      <c r="D160" s="126">
        <v>10.531000000000001</v>
      </c>
      <c r="E160" s="126">
        <v>9.0343070000000001</v>
      </c>
      <c r="F160" s="126">
        <v>10.711</v>
      </c>
      <c r="G160" s="126">
        <v>7.1984500000000002</v>
      </c>
      <c r="H160" s="126">
        <v>10</v>
      </c>
      <c r="I160" s="126">
        <v>8</v>
      </c>
    </row>
    <row r="161" spans="2:9" x14ac:dyDescent="0.2">
      <c r="B161" s="131">
        <v>19201</v>
      </c>
      <c r="C161" s="131" t="s">
        <v>647</v>
      </c>
      <c r="D161" s="126">
        <v>19.13</v>
      </c>
      <c r="E161" s="126">
        <v>18.216557999999999</v>
      </c>
      <c r="F161" s="126">
        <v>22.91</v>
      </c>
      <c r="G161" s="126">
        <v>21.858466</v>
      </c>
      <c r="H161" s="126">
        <v>20</v>
      </c>
      <c r="I161" s="126">
        <v>20</v>
      </c>
    </row>
    <row r="162" spans="2:9" x14ac:dyDescent="0.2">
      <c r="B162" s="131">
        <v>19302</v>
      </c>
      <c r="C162" s="131" t="s">
        <v>648</v>
      </c>
      <c r="D162" s="126">
        <v>16.286999999999999</v>
      </c>
      <c r="E162" s="126">
        <v>12.801109</v>
      </c>
      <c r="F162" s="126">
        <v>22.334</v>
      </c>
      <c r="G162" s="126">
        <v>18.972794</v>
      </c>
      <c r="H162" s="126">
        <v>20</v>
      </c>
      <c r="I162" s="126">
        <v>17</v>
      </c>
    </row>
    <row r="163" spans="2:9" x14ac:dyDescent="0.2">
      <c r="B163" s="131">
        <v>20001</v>
      </c>
      <c r="C163" s="131" t="s">
        <v>649</v>
      </c>
      <c r="D163" s="126">
        <v>11.587999999999999</v>
      </c>
      <c r="E163" s="126">
        <v>10.346412000000001</v>
      </c>
      <c r="F163" s="126">
        <v>14.504</v>
      </c>
      <c r="G163" s="126">
        <v>13.858029999999999</v>
      </c>
      <c r="H163" s="126">
        <v>11</v>
      </c>
      <c r="I163" s="126">
        <v>10</v>
      </c>
    </row>
    <row r="164" spans="2:9" x14ac:dyDescent="0.2">
      <c r="B164" s="131">
        <v>21001</v>
      </c>
      <c r="C164" s="131" t="s">
        <v>650</v>
      </c>
      <c r="D164" s="126">
        <v>648.5</v>
      </c>
      <c r="E164" s="126">
        <v>582.77454299999999</v>
      </c>
      <c r="F164" s="126">
        <v>661.11500000000001</v>
      </c>
      <c r="G164" s="126">
        <v>648.55268999999998</v>
      </c>
      <c r="H164" s="126">
        <v>724</v>
      </c>
      <c r="I164" s="126">
        <v>652</v>
      </c>
    </row>
    <row r="165" spans="2:9" x14ac:dyDescent="0.2">
      <c r="B165" s="131">
        <v>22001</v>
      </c>
      <c r="C165" s="131" t="s">
        <v>423</v>
      </c>
      <c r="D165" s="126">
        <v>542.11599999999999</v>
      </c>
      <c r="E165" s="126">
        <v>435.81230699999998</v>
      </c>
      <c r="F165" s="126">
        <v>236.12</v>
      </c>
      <c r="G165" s="126">
        <v>211.490735</v>
      </c>
      <c r="H165" s="126">
        <v>212</v>
      </c>
      <c r="I165" s="126">
        <v>205</v>
      </c>
    </row>
    <row r="166" spans="2:9" x14ac:dyDescent="0.2">
      <c r="B166" s="131">
        <v>24001</v>
      </c>
      <c r="C166" s="131" t="s">
        <v>651</v>
      </c>
      <c r="D166" s="126">
        <v>154.203</v>
      </c>
      <c r="E166" s="126">
        <v>144.97778500000001</v>
      </c>
      <c r="F166" s="126">
        <v>159.89410000000001</v>
      </c>
      <c r="G166" s="126">
        <v>158.19719599999999</v>
      </c>
      <c r="H166" s="126">
        <v>171</v>
      </c>
      <c r="I166" s="126">
        <v>166</v>
      </c>
    </row>
    <row r="167" spans="2:9" x14ac:dyDescent="0.2">
      <c r="B167" s="131">
        <v>25001</v>
      </c>
      <c r="C167" s="131" t="s">
        <v>652</v>
      </c>
      <c r="D167" s="126">
        <v>42.962000000000003</v>
      </c>
      <c r="E167" s="126">
        <v>36.737699999999997</v>
      </c>
      <c r="F167" s="126">
        <v>44.661999999999999</v>
      </c>
      <c r="G167" s="126">
        <v>36.805695</v>
      </c>
      <c r="H167" s="126">
        <v>45</v>
      </c>
      <c r="I167" s="126">
        <v>37</v>
      </c>
    </row>
    <row r="168" spans="2:9" x14ac:dyDescent="0.2">
      <c r="B168" s="131">
        <v>26001</v>
      </c>
      <c r="C168" s="131" t="s">
        <v>653</v>
      </c>
      <c r="D168" s="126">
        <v>231.22300000000001</v>
      </c>
      <c r="E168" s="126">
        <v>180.17645099999999</v>
      </c>
      <c r="F168" s="126">
        <v>198.76499999999999</v>
      </c>
      <c r="G168" s="126">
        <v>171.404326</v>
      </c>
      <c r="H168" s="126">
        <v>226</v>
      </c>
      <c r="I168" s="126">
        <v>192</v>
      </c>
    </row>
    <row r="169" spans="2:9" x14ac:dyDescent="0.2">
      <c r="B169" s="131">
        <v>28001</v>
      </c>
      <c r="C169" s="131" t="s">
        <v>654</v>
      </c>
      <c r="D169" s="126">
        <v>465.00900000000001</v>
      </c>
      <c r="E169" s="126">
        <v>464.68260900000001</v>
      </c>
      <c r="F169" s="126">
        <v>612.83000000000004</v>
      </c>
      <c r="G169" s="126">
        <v>606.96289200000001</v>
      </c>
      <c r="H169" s="126">
        <v>577</v>
      </c>
      <c r="I169" s="126">
        <v>566</v>
      </c>
    </row>
    <row r="170" spans="2:9" x14ac:dyDescent="0.2">
      <c r="B170" s="131">
        <v>29010</v>
      </c>
      <c r="C170" s="131" t="s">
        <v>655</v>
      </c>
      <c r="D170" s="126">
        <v>2070.444</v>
      </c>
      <c r="E170" s="126">
        <v>2033.08968</v>
      </c>
      <c r="F170" s="126">
        <v>2342.277</v>
      </c>
      <c r="G170" s="126">
        <v>2271.4461259999998</v>
      </c>
      <c r="H170" s="126">
        <v>2651</v>
      </c>
      <c r="I170" s="126">
        <v>2488</v>
      </c>
    </row>
    <row r="171" spans="2:9" x14ac:dyDescent="0.2">
      <c r="B171" s="131">
        <v>31010</v>
      </c>
      <c r="C171" s="131" t="s">
        <v>656</v>
      </c>
      <c r="D171" s="126">
        <v>571.41600000000005</v>
      </c>
      <c r="E171" s="126">
        <v>538.58117900000002</v>
      </c>
      <c r="F171" s="126">
        <v>607.13199999999995</v>
      </c>
      <c r="G171" s="126">
        <v>580.13127599999996</v>
      </c>
      <c r="H171" s="126">
        <v>741</v>
      </c>
      <c r="I171" s="126">
        <v>658</v>
      </c>
    </row>
    <row r="172" spans="2:9" x14ac:dyDescent="0.2">
      <c r="B172" s="131">
        <v>31011</v>
      </c>
      <c r="C172" s="131" t="s">
        <v>657</v>
      </c>
      <c r="D172" s="126">
        <v>22.686</v>
      </c>
      <c r="E172" s="126">
        <v>21.633091</v>
      </c>
      <c r="F172" s="126">
        <v>23.539000000000001</v>
      </c>
      <c r="G172" s="126">
        <v>21.772765</v>
      </c>
      <c r="H172" s="126">
        <v>29</v>
      </c>
      <c r="I172" s="126">
        <v>28</v>
      </c>
    </row>
    <row r="173" spans="2:9" ht="13.5" thickBot="1" x14ac:dyDescent="0.25">
      <c r="B173" s="132">
        <v>31101</v>
      </c>
      <c r="C173" s="132" t="s">
        <v>658</v>
      </c>
      <c r="D173" s="128">
        <v>79.004999999999995</v>
      </c>
      <c r="E173" s="128">
        <v>74.601547999999994</v>
      </c>
      <c r="F173" s="128">
        <v>81.918999999999997</v>
      </c>
      <c r="G173" s="128">
        <v>79.998351</v>
      </c>
      <c r="H173" s="126">
        <v>92</v>
      </c>
      <c r="I173" s="126">
        <v>88</v>
      </c>
    </row>
  </sheetData>
  <mergeCells count="8">
    <mergeCell ref="H75:I75"/>
    <mergeCell ref="H2:I2"/>
    <mergeCell ref="B75:C76"/>
    <mergeCell ref="D75:E75"/>
    <mergeCell ref="F75:G75"/>
    <mergeCell ref="B2:C3"/>
    <mergeCell ref="D2:E2"/>
    <mergeCell ref="F2:G2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"/>
  <sheetViews>
    <sheetView workbookViewId="0">
      <selection activeCell="J11" sqref="J11"/>
    </sheetView>
  </sheetViews>
  <sheetFormatPr defaultRowHeight="15" x14ac:dyDescent="0.25"/>
  <cols>
    <col min="1" max="1" width="2" style="57" customWidth="1"/>
    <col min="2" max="2" width="6" style="57" customWidth="1"/>
    <col min="3" max="3" width="5" style="57" customWidth="1"/>
    <col min="4" max="4" width="46.5703125" style="57" customWidth="1"/>
    <col min="5" max="10" width="11.85546875" style="57" customWidth="1"/>
    <col min="11" max="16384" width="9.140625" style="57"/>
  </cols>
  <sheetData>
    <row r="1" spans="2:15" x14ac:dyDescent="0.25">
      <c r="O1" s="57">
        <v>1000</v>
      </c>
    </row>
    <row r="3" spans="2:15" ht="15.75" thickBot="1" x14ac:dyDescent="0.3"/>
    <row r="4" spans="2:15" x14ac:dyDescent="0.25">
      <c r="B4" s="462" t="s">
        <v>870</v>
      </c>
      <c r="C4" s="463"/>
      <c r="D4" s="463"/>
      <c r="E4" s="463"/>
      <c r="F4" s="463"/>
      <c r="G4" s="463"/>
      <c r="H4" s="463"/>
    </row>
    <row r="5" spans="2:15" ht="22.5" x14ac:dyDescent="0.25">
      <c r="B5" s="390" t="s">
        <v>619</v>
      </c>
      <c r="C5" s="391"/>
      <c r="D5" s="392"/>
      <c r="E5" s="176" t="s">
        <v>171</v>
      </c>
      <c r="F5" s="176" t="s">
        <v>662</v>
      </c>
      <c r="G5" s="176" t="s">
        <v>172</v>
      </c>
      <c r="H5" s="176" t="s">
        <v>663</v>
      </c>
      <c r="I5" s="176"/>
      <c r="J5" s="176"/>
    </row>
    <row r="6" spans="2:15" x14ac:dyDescent="0.25">
      <c r="B6" s="393" t="s">
        <v>664</v>
      </c>
      <c r="C6" s="394"/>
      <c r="D6" s="394"/>
      <c r="E6" s="164">
        <f t="shared" ref="E6:I6" si="0">E7+E9</f>
        <v>1569787</v>
      </c>
      <c r="F6" s="164">
        <f t="shared" si="0"/>
        <v>1211200.0090000001</v>
      </c>
      <c r="G6" s="164">
        <f t="shared" si="0"/>
        <v>2822641</v>
      </c>
      <c r="H6" s="164">
        <f t="shared" si="0"/>
        <v>2134179.5690000001</v>
      </c>
      <c r="I6" s="164">
        <f t="shared" si="0"/>
        <v>3045210</v>
      </c>
      <c r="J6" s="164">
        <f>J7+J9</f>
        <v>2365760.8739999998</v>
      </c>
    </row>
    <row r="7" spans="2:15" x14ac:dyDescent="0.25">
      <c r="B7" s="452" t="s">
        <v>871</v>
      </c>
      <c r="C7" s="453"/>
      <c r="D7" s="454"/>
      <c r="E7" s="165">
        <f t="shared" ref="E7:I7" si="1">E8</f>
        <v>327637</v>
      </c>
      <c r="F7" s="165">
        <f t="shared" si="1"/>
        <v>266897.84299999999</v>
      </c>
      <c r="G7" s="165">
        <f t="shared" si="1"/>
        <v>911327</v>
      </c>
      <c r="H7" s="165">
        <f t="shared" si="1"/>
        <v>694320.60400000005</v>
      </c>
      <c r="I7" s="165">
        <f t="shared" si="1"/>
        <v>753400</v>
      </c>
      <c r="J7" s="165">
        <f>J8</f>
        <v>543986.54500000004</v>
      </c>
    </row>
    <row r="8" spans="2:15" x14ac:dyDescent="0.25">
      <c r="B8" s="143"/>
      <c r="C8" s="144">
        <v>20</v>
      </c>
      <c r="D8" s="153" t="s">
        <v>872</v>
      </c>
      <c r="E8" s="147">
        <v>327637</v>
      </c>
      <c r="F8" s="147">
        <v>266897.84299999999</v>
      </c>
      <c r="G8" s="147">
        <v>911327</v>
      </c>
      <c r="H8" s="147">
        <v>694320.60400000005</v>
      </c>
      <c r="I8" s="147">
        <v>753400</v>
      </c>
      <c r="J8" s="147">
        <v>543986.54500000004</v>
      </c>
    </row>
    <row r="9" spans="2:15" x14ac:dyDescent="0.25">
      <c r="B9" s="447" t="s">
        <v>690</v>
      </c>
      <c r="C9" s="464"/>
      <c r="D9" s="465"/>
      <c r="E9" s="165">
        <f t="shared" ref="E9:I9" si="2">SUM(E10:E11)</f>
        <v>1242150</v>
      </c>
      <c r="F9" s="165">
        <f t="shared" si="2"/>
        <v>944302.16600000008</v>
      </c>
      <c r="G9" s="165">
        <f t="shared" si="2"/>
        <v>1911314</v>
      </c>
      <c r="H9" s="165">
        <f t="shared" si="2"/>
        <v>1439858.9649999999</v>
      </c>
      <c r="I9" s="165">
        <f t="shared" si="2"/>
        <v>2291810</v>
      </c>
      <c r="J9" s="165">
        <f>SUM(J10:J11)</f>
        <v>1821774.3289999999</v>
      </c>
    </row>
    <row r="10" spans="2:15" x14ac:dyDescent="0.25">
      <c r="B10" s="143"/>
      <c r="C10" s="144" t="s">
        <v>260</v>
      </c>
      <c r="D10" s="153" t="s">
        <v>873</v>
      </c>
      <c r="E10" s="147">
        <v>839650</v>
      </c>
      <c r="F10" s="147">
        <v>732192.02800000005</v>
      </c>
      <c r="G10" s="147">
        <v>954360.5</v>
      </c>
      <c r="H10" s="147">
        <v>763056.92799999996</v>
      </c>
      <c r="I10" s="147">
        <v>1084000</v>
      </c>
      <c r="J10" s="147">
        <v>867227.81</v>
      </c>
    </row>
    <row r="11" spans="2:15" x14ac:dyDescent="0.25">
      <c r="B11" s="143"/>
      <c r="C11" s="144" t="s">
        <v>265</v>
      </c>
      <c r="D11" s="153" t="s">
        <v>354</v>
      </c>
      <c r="E11" s="147">
        <v>402500</v>
      </c>
      <c r="F11" s="147">
        <v>212110.13800000001</v>
      </c>
      <c r="G11" s="147">
        <v>956953.5</v>
      </c>
      <c r="H11" s="147">
        <v>676802.03700000001</v>
      </c>
      <c r="I11" s="147">
        <v>1207810</v>
      </c>
      <c r="J11" s="147">
        <v>954546.51899999997</v>
      </c>
    </row>
    <row r="12" spans="2:15" x14ac:dyDescent="0.25">
      <c r="B12" s="445" t="s">
        <v>666</v>
      </c>
      <c r="C12" s="446"/>
      <c r="D12" s="248"/>
      <c r="E12" s="249"/>
      <c r="F12" s="250"/>
      <c r="G12" s="250"/>
      <c r="H12" s="250"/>
      <c r="I12" s="250"/>
      <c r="J12" s="250"/>
    </row>
    <row r="13" spans="2:15" x14ac:dyDescent="0.25">
      <c r="B13" s="395">
        <v>40</v>
      </c>
      <c r="C13" s="402"/>
      <c r="D13" s="151" t="s">
        <v>667</v>
      </c>
      <c r="E13" s="171">
        <f t="shared" ref="E13:I13" si="3">SUM(E14:E16)</f>
        <v>41202</v>
      </c>
      <c r="F13" s="171">
        <f t="shared" si="3"/>
        <v>38997.239000000001</v>
      </c>
      <c r="G13" s="171">
        <f t="shared" si="3"/>
        <v>44052</v>
      </c>
      <c r="H13" s="171">
        <f t="shared" si="3"/>
        <v>42967.31</v>
      </c>
      <c r="I13" s="171">
        <f t="shared" si="3"/>
        <v>50502</v>
      </c>
      <c r="J13" s="171">
        <f>SUM(J14:J16)</f>
        <v>48499.274999999994</v>
      </c>
    </row>
    <row r="14" spans="2:15" x14ac:dyDescent="0.25">
      <c r="B14" s="143"/>
      <c r="C14" s="144">
        <v>401</v>
      </c>
      <c r="D14" s="145" t="s">
        <v>668</v>
      </c>
      <c r="E14" s="147">
        <v>29111</v>
      </c>
      <c r="F14" s="147">
        <v>27589.174999999999</v>
      </c>
      <c r="G14" s="147">
        <v>31272</v>
      </c>
      <c r="H14" s="147">
        <v>30427.378000000001</v>
      </c>
      <c r="I14" s="147">
        <v>35922</v>
      </c>
      <c r="J14" s="147">
        <v>34344.17</v>
      </c>
    </row>
    <row r="15" spans="2:15" x14ac:dyDescent="0.25">
      <c r="B15" s="143"/>
      <c r="C15" s="144">
        <v>402</v>
      </c>
      <c r="D15" s="145" t="s">
        <v>87</v>
      </c>
      <c r="E15" s="147">
        <v>11291</v>
      </c>
      <c r="F15" s="147">
        <v>10715.064</v>
      </c>
      <c r="G15" s="147">
        <v>12015</v>
      </c>
      <c r="H15" s="147">
        <v>11801.932000000001</v>
      </c>
      <c r="I15" s="147">
        <v>13700</v>
      </c>
      <c r="J15" s="147">
        <v>13355.105</v>
      </c>
    </row>
    <row r="16" spans="2:15" x14ac:dyDescent="0.25">
      <c r="B16" s="143"/>
      <c r="C16" s="144">
        <v>404</v>
      </c>
      <c r="D16" s="145" t="s">
        <v>88</v>
      </c>
      <c r="E16" s="147">
        <v>800</v>
      </c>
      <c r="F16" s="147">
        <v>693</v>
      </c>
      <c r="G16" s="147">
        <v>765</v>
      </c>
      <c r="H16" s="147">
        <v>738</v>
      </c>
      <c r="I16" s="147">
        <v>880</v>
      </c>
      <c r="J16" s="147">
        <v>800</v>
      </c>
    </row>
    <row r="17" spans="2:10" x14ac:dyDescent="0.25">
      <c r="B17" s="386">
        <v>42</v>
      </c>
      <c r="C17" s="387"/>
      <c r="D17" s="151" t="s">
        <v>670</v>
      </c>
      <c r="E17" s="171">
        <f t="shared" ref="E17:I17" si="4">SUM(E18:E24)</f>
        <v>316085</v>
      </c>
      <c r="F17" s="171">
        <f t="shared" si="4"/>
        <v>227900.60399999999</v>
      </c>
      <c r="G17" s="171">
        <f t="shared" si="4"/>
        <v>866485</v>
      </c>
      <c r="H17" s="171">
        <f t="shared" si="4"/>
        <v>650563.29399999999</v>
      </c>
      <c r="I17" s="171">
        <f t="shared" si="4"/>
        <v>702769.603</v>
      </c>
      <c r="J17" s="171">
        <f>SUM(J18:J24)</f>
        <v>495358.87300000002</v>
      </c>
    </row>
    <row r="18" spans="2:10" x14ac:dyDescent="0.25">
      <c r="B18" s="143"/>
      <c r="C18" s="144">
        <v>420</v>
      </c>
      <c r="D18" s="145" t="s">
        <v>671</v>
      </c>
      <c r="E18" s="147">
        <v>10000</v>
      </c>
      <c r="F18" s="147">
        <v>505.06900000000002</v>
      </c>
      <c r="G18" s="147">
        <v>7500</v>
      </c>
      <c r="H18" s="147">
        <v>1704.838</v>
      </c>
      <c r="I18" s="147">
        <v>10500</v>
      </c>
      <c r="J18" s="147">
        <v>7902.9790000000003</v>
      </c>
    </row>
    <row r="19" spans="2:10" x14ac:dyDescent="0.25">
      <c r="B19" s="143"/>
      <c r="C19" s="144">
        <v>421</v>
      </c>
      <c r="D19" s="153" t="s">
        <v>672</v>
      </c>
      <c r="E19" s="147">
        <v>153500</v>
      </c>
      <c r="F19" s="147">
        <v>150788.88500000001</v>
      </c>
      <c r="G19" s="147">
        <v>656000</v>
      </c>
      <c r="H19" s="147">
        <v>506247.92499999999</v>
      </c>
      <c r="I19" s="147">
        <v>475500</v>
      </c>
      <c r="J19" s="147">
        <v>289728.92</v>
      </c>
    </row>
    <row r="20" spans="2:10" x14ac:dyDescent="0.25">
      <c r="B20" s="143"/>
      <c r="C20" s="144">
        <v>423</v>
      </c>
      <c r="D20" s="145" t="s">
        <v>673</v>
      </c>
      <c r="E20" s="147">
        <v>4900</v>
      </c>
      <c r="F20" s="147">
        <v>2299.3910000000001</v>
      </c>
      <c r="G20" s="147">
        <v>4100</v>
      </c>
      <c r="H20" s="147">
        <v>2521.7179999999998</v>
      </c>
      <c r="I20" s="147">
        <v>4500</v>
      </c>
      <c r="J20" s="147">
        <v>2798.4050000000002</v>
      </c>
    </row>
    <row r="21" spans="2:10" x14ac:dyDescent="0.25">
      <c r="B21" s="143"/>
      <c r="C21" s="144">
        <v>424</v>
      </c>
      <c r="D21" s="145" t="s">
        <v>674</v>
      </c>
      <c r="E21" s="147">
        <v>18685</v>
      </c>
      <c r="F21" s="147">
        <v>12641.904</v>
      </c>
      <c r="G21" s="147">
        <v>20435</v>
      </c>
      <c r="H21" s="147">
        <v>20287.847000000002</v>
      </c>
      <c r="I21" s="147">
        <v>36000</v>
      </c>
      <c r="J21" s="147">
        <v>35989.699999999997</v>
      </c>
    </row>
    <row r="22" spans="2:10" x14ac:dyDescent="0.25">
      <c r="B22" s="143"/>
      <c r="C22" s="144">
        <v>425</v>
      </c>
      <c r="D22" s="145" t="s">
        <v>675</v>
      </c>
      <c r="E22" s="147">
        <v>61000</v>
      </c>
      <c r="F22" s="147">
        <v>35958.213000000003</v>
      </c>
      <c r="G22" s="147">
        <v>58450</v>
      </c>
      <c r="H22" s="147">
        <v>46727.601000000002</v>
      </c>
      <c r="I22" s="147">
        <v>41000</v>
      </c>
      <c r="J22" s="147">
        <v>39762.258999999998</v>
      </c>
    </row>
    <row r="23" spans="2:10" x14ac:dyDescent="0.25">
      <c r="B23" s="143"/>
      <c r="C23" s="144">
        <v>426</v>
      </c>
      <c r="D23" s="145" t="s">
        <v>676</v>
      </c>
      <c r="E23" s="147">
        <v>68000</v>
      </c>
      <c r="F23" s="147">
        <v>25707.142</v>
      </c>
      <c r="G23" s="147">
        <v>120000</v>
      </c>
      <c r="H23" s="147">
        <v>73073.365000000005</v>
      </c>
      <c r="I23" s="147">
        <v>120269.603</v>
      </c>
      <c r="J23" s="147">
        <v>119176.61</v>
      </c>
    </row>
    <row r="24" spans="2:10" x14ac:dyDescent="0.25">
      <c r="B24" s="143"/>
      <c r="C24" s="144">
        <v>427</v>
      </c>
      <c r="D24" s="145" t="s">
        <v>700</v>
      </c>
      <c r="E24" s="147">
        <v>0</v>
      </c>
      <c r="F24" s="147">
        <v>0</v>
      </c>
      <c r="G24" s="147">
        <v>0</v>
      </c>
      <c r="H24" s="147">
        <v>0</v>
      </c>
      <c r="I24" s="147">
        <v>15000</v>
      </c>
      <c r="J24" s="147">
        <v>0</v>
      </c>
    </row>
    <row r="25" spans="2:10" x14ac:dyDescent="0.25">
      <c r="B25" s="386">
        <v>46</v>
      </c>
      <c r="C25" s="387"/>
      <c r="D25" s="151" t="s">
        <v>677</v>
      </c>
      <c r="E25" s="171">
        <f t="shared" ref="E25:I25" si="5">SUM(E26:E27)</f>
        <v>865982</v>
      </c>
      <c r="F25" s="171">
        <f t="shared" si="5"/>
        <v>788173.77100000007</v>
      </c>
      <c r="G25" s="171">
        <f t="shared" si="5"/>
        <v>955150.5</v>
      </c>
      <c r="H25" s="171">
        <f t="shared" si="5"/>
        <v>763846.92799999996</v>
      </c>
      <c r="I25" s="171">
        <f t="shared" si="5"/>
        <v>1084128.3970000001</v>
      </c>
      <c r="J25" s="171">
        <f>SUM(J26:J27)</f>
        <v>867356.20700000005</v>
      </c>
    </row>
    <row r="26" spans="2:10" x14ac:dyDescent="0.25">
      <c r="B26" s="143"/>
      <c r="C26" s="144">
        <v>464</v>
      </c>
      <c r="D26" s="145" t="s">
        <v>678</v>
      </c>
      <c r="E26" s="147">
        <v>810000</v>
      </c>
      <c r="F26" s="147">
        <v>732192.02800000005</v>
      </c>
      <c r="G26" s="147">
        <v>955142.85900000005</v>
      </c>
      <c r="H26" s="147">
        <v>763839.28700000001</v>
      </c>
      <c r="I26" s="147">
        <v>1084000</v>
      </c>
      <c r="J26" s="147">
        <v>867227.81</v>
      </c>
    </row>
    <row r="27" spans="2:10" x14ac:dyDescent="0.25">
      <c r="B27" s="143"/>
      <c r="C27" s="144">
        <v>465</v>
      </c>
      <c r="D27" s="145" t="s">
        <v>89</v>
      </c>
      <c r="E27" s="147">
        <v>55982</v>
      </c>
      <c r="F27" s="147">
        <v>55981.743000000002</v>
      </c>
      <c r="G27" s="147">
        <v>7.641</v>
      </c>
      <c r="H27" s="147">
        <v>7.641</v>
      </c>
      <c r="I27" s="147">
        <v>128.39699999999999</v>
      </c>
      <c r="J27" s="147">
        <v>128.39699999999999</v>
      </c>
    </row>
    <row r="28" spans="2:10" x14ac:dyDescent="0.25">
      <c r="B28" s="386">
        <v>48</v>
      </c>
      <c r="C28" s="387"/>
      <c r="D28" s="151" t="s">
        <v>679</v>
      </c>
      <c r="E28" s="171">
        <f t="shared" ref="E28:I28" si="6">SUM(E29:E34)</f>
        <v>346518</v>
      </c>
      <c r="F28" s="171">
        <f t="shared" si="6"/>
        <v>156128.39499999999</v>
      </c>
      <c r="G28" s="171">
        <f t="shared" si="6"/>
        <v>956953.5</v>
      </c>
      <c r="H28" s="171">
        <f t="shared" si="6"/>
        <v>676802.03699999989</v>
      </c>
      <c r="I28" s="171">
        <f t="shared" si="6"/>
        <v>1207810</v>
      </c>
      <c r="J28" s="171">
        <f>SUM(J29:J34)</f>
        <v>954546.51900000009</v>
      </c>
    </row>
    <row r="29" spans="2:10" x14ac:dyDescent="0.25">
      <c r="B29" s="143"/>
      <c r="C29" s="144">
        <v>480</v>
      </c>
      <c r="D29" s="145" t="s">
        <v>96</v>
      </c>
      <c r="E29" s="147">
        <v>17500</v>
      </c>
      <c r="F29" s="147">
        <v>16021.494000000001</v>
      </c>
      <c r="G29" s="147">
        <v>48565</v>
      </c>
      <c r="H29" s="147">
        <v>18207.631000000001</v>
      </c>
      <c r="I29" s="147">
        <v>25000</v>
      </c>
      <c r="J29" s="147">
        <v>11470.214</v>
      </c>
    </row>
    <row r="30" spans="2:10" x14ac:dyDescent="0.25">
      <c r="B30" s="143"/>
      <c r="C30" s="144">
        <v>481</v>
      </c>
      <c r="D30" s="145" t="s">
        <v>97</v>
      </c>
      <c r="E30" s="147">
        <v>15000</v>
      </c>
      <c r="F30" s="147">
        <v>0</v>
      </c>
      <c r="G30" s="147">
        <v>114488.5</v>
      </c>
      <c r="H30" s="147">
        <v>3820.6060000000002</v>
      </c>
      <c r="I30" s="147">
        <v>155332.147</v>
      </c>
      <c r="J30" s="147">
        <v>41027.071000000004</v>
      </c>
    </row>
    <row r="31" spans="2:10" x14ac:dyDescent="0.25">
      <c r="B31" s="143"/>
      <c r="C31" s="144">
        <v>482</v>
      </c>
      <c r="D31" s="145" t="s">
        <v>98</v>
      </c>
      <c r="E31" s="147">
        <v>301018</v>
      </c>
      <c r="F31" s="147">
        <v>140105.09099999999</v>
      </c>
      <c r="G31" s="147">
        <v>790900</v>
      </c>
      <c r="H31" s="147">
        <v>653632.00899999996</v>
      </c>
      <c r="I31" s="147">
        <v>1024927.853</v>
      </c>
      <c r="J31" s="147">
        <v>899499.23400000005</v>
      </c>
    </row>
    <row r="32" spans="2:10" x14ac:dyDescent="0.25">
      <c r="B32" s="143"/>
      <c r="C32" s="144">
        <v>483</v>
      </c>
      <c r="D32" s="145" t="s">
        <v>99</v>
      </c>
      <c r="E32" s="147">
        <v>2000</v>
      </c>
      <c r="F32" s="147">
        <v>0</v>
      </c>
      <c r="G32" s="147">
        <v>0</v>
      </c>
      <c r="H32" s="147">
        <v>0</v>
      </c>
      <c r="I32" s="147">
        <v>0</v>
      </c>
      <c r="J32" s="147">
        <v>0</v>
      </c>
    </row>
    <row r="33" spans="2:10" x14ac:dyDescent="0.25">
      <c r="B33" s="143"/>
      <c r="C33" s="144">
        <v>485</v>
      </c>
      <c r="D33" s="145" t="s">
        <v>792</v>
      </c>
      <c r="E33" s="147">
        <v>5000</v>
      </c>
      <c r="F33" s="147">
        <v>1.81</v>
      </c>
      <c r="G33" s="147">
        <v>3000</v>
      </c>
      <c r="H33" s="147">
        <v>1141.7909999999999</v>
      </c>
      <c r="I33" s="147">
        <v>2550</v>
      </c>
      <c r="J33" s="147">
        <v>2550</v>
      </c>
    </row>
    <row r="34" spans="2:10" ht="15.75" thickBot="1" x14ac:dyDescent="0.3">
      <c r="B34" s="163"/>
      <c r="C34" s="155">
        <v>486</v>
      </c>
      <c r="D34" s="174" t="s">
        <v>102</v>
      </c>
      <c r="E34" s="158">
        <v>6000</v>
      </c>
      <c r="F34" s="158">
        <v>0</v>
      </c>
      <c r="G34" s="158">
        <v>0</v>
      </c>
      <c r="H34" s="158">
        <v>0</v>
      </c>
      <c r="I34" s="158">
        <v>0</v>
      </c>
      <c r="J34" s="158">
        <v>0</v>
      </c>
    </row>
    <row r="35" spans="2:10" x14ac:dyDescent="0.25">
      <c r="D35" s="159"/>
      <c r="E35" s="124">
        <f>E28+E25+E17+E13</f>
        <v>1569787</v>
      </c>
      <c r="F35" s="124">
        <f>F28+F25+F17+F13</f>
        <v>1211200.0090000001</v>
      </c>
      <c r="G35" s="124">
        <f t="shared" ref="G35:H35" si="7">G28+G25+G17+G13</f>
        <v>2822641</v>
      </c>
      <c r="H35" s="124">
        <f t="shared" si="7"/>
        <v>2134179.5689999997</v>
      </c>
      <c r="I35" s="124">
        <f t="shared" ref="I35:J35" si="8">I28+I25+I17+I13</f>
        <v>3045210</v>
      </c>
      <c r="J35" s="124">
        <f t="shared" si="8"/>
        <v>2365760.8740000003</v>
      </c>
    </row>
    <row r="36" spans="2:10" x14ac:dyDescent="0.25">
      <c r="E36" s="134">
        <f>E35-E6</f>
        <v>0</v>
      </c>
      <c r="F36" s="134">
        <f>F35-F6</f>
        <v>0</v>
      </c>
      <c r="G36" s="134">
        <f t="shared" ref="G36:H36" si="9">G35-G6</f>
        <v>0</v>
      </c>
      <c r="H36" s="134">
        <f t="shared" si="9"/>
        <v>0</v>
      </c>
      <c r="I36" s="134">
        <f t="shared" ref="I36:J36" si="10">I35-I6</f>
        <v>0</v>
      </c>
      <c r="J36" s="134">
        <f t="shared" si="10"/>
        <v>0</v>
      </c>
    </row>
  </sheetData>
  <mergeCells count="10">
    <mergeCell ref="B13:C13"/>
    <mergeCell ref="B17:C17"/>
    <mergeCell ref="B25:C25"/>
    <mergeCell ref="B28:C28"/>
    <mergeCell ref="B4:H4"/>
    <mergeCell ref="B5:D5"/>
    <mergeCell ref="B6:D6"/>
    <mergeCell ref="B7:D7"/>
    <mergeCell ref="B9:D9"/>
    <mergeCell ref="B12:C1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5"/>
  <sheetViews>
    <sheetView workbookViewId="0">
      <selection activeCell="T17" sqref="T17"/>
    </sheetView>
  </sheetViews>
  <sheetFormatPr defaultRowHeight="15" x14ac:dyDescent="0.25"/>
  <cols>
    <col min="1" max="1" width="2.140625" style="57" customWidth="1"/>
    <col min="2" max="2" width="1.7109375" style="57" customWidth="1"/>
    <col min="3" max="3" width="7.7109375" style="57" customWidth="1"/>
    <col min="4" max="4" width="39.85546875" style="57" customWidth="1"/>
    <col min="5" max="10" width="13.85546875" style="57" customWidth="1"/>
    <col min="11" max="16384" width="9.140625" style="57"/>
  </cols>
  <sheetData>
    <row r="1" spans="2:15" x14ac:dyDescent="0.25">
      <c r="O1" s="57">
        <v>1000</v>
      </c>
    </row>
    <row r="3" spans="2:15" ht="15.75" thickBot="1" x14ac:dyDescent="0.3"/>
    <row r="4" spans="2:15" x14ac:dyDescent="0.25">
      <c r="B4" s="403" t="s">
        <v>660</v>
      </c>
      <c r="C4" s="404"/>
      <c r="D4" s="404"/>
      <c r="E4" s="404"/>
      <c r="F4" s="404"/>
      <c r="G4" s="404"/>
      <c r="H4" s="404"/>
    </row>
    <row r="5" spans="2:15" ht="22.5" x14ac:dyDescent="0.25">
      <c r="B5" s="390" t="s">
        <v>929</v>
      </c>
      <c r="C5" s="391"/>
      <c r="D5" s="392"/>
      <c r="E5" s="136" t="s">
        <v>171</v>
      </c>
      <c r="F5" s="136" t="s">
        <v>662</v>
      </c>
      <c r="G5" s="136" t="s">
        <v>172</v>
      </c>
      <c r="H5" s="136" t="s">
        <v>663</v>
      </c>
      <c r="I5" s="136"/>
      <c r="J5" s="136"/>
    </row>
    <row r="6" spans="2:15" s="138" customFormat="1" x14ac:dyDescent="0.25">
      <c r="B6" s="393" t="s">
        <v>739</v>
      </c>
      <c r="C6" s="394"/>
      <c r="D6" s="394"/>
      <c r="E6" s="164">
        <f t="shared" ref="E6:I6" si="0">E7+E9+E16+E18</f>
        <v>784910</v>
      </c>
      <c r="F6" s="164">
        <f t="shared" si="0"/>
        <v>676081.12700000009</v>
      </c>
      <c r="G6" s="164">
        <f t="shared" si="0"/>
        <v>1593419</v>
      </c>
      <c r="H6" s="164">
        <f t="shared" si="0"/>
        <v>1167938.186</v>
      </c>
      <c r="I6" s="164">
        <f t="shared" si="0"/>
        <v>1950797</v>
      </c>
      <c r="J6" s="164">
        <f>J7+J9+J16+J18</f>
        <v>1628422.0989999999</v>
      </c>
    </row>
    <row r="7" spans="2:15" x14ac:dyDescent="0.25">
      <c r="B7" s="189" t="s">
        <v>683</v>
      </c>
      <c r="C7" s="190"/>
      <c r="D7" s="190"/>
      <c r="E7" s="167">
        <f t="shared" ref="E7:I7" si="1">E8</f>
        <v>61441.879000000001</v>
      </c>
      <c r="F7" s="167">
        <f t="shared" si="1"/>
        <v>58429.171999999999</v>
      </c>
      <c r="G7" s="167">
        <f t="shared" si="1"/>
        <v>72794.600000000006</v>
      </c>
      <c r="H7" s="167">
        <f t="shared" si="1"/>
        <v>71579.73</v>
      </c>
      <c r="I7" s="167">
        <f t="shared" si="1"/>
        <v>76843</v>
      </c>
      <c r="J7" s="167">
        <f>J8</f>
        <v>74162.286999999997</v>
      </c>
    </row>
    <row r="8" spans="2:15" x14ac:dyDescent="0.25">
      <c r="B8" s="186"/>
      <c r="C8" s="191">
        <v>10</v>
      </c>
      <c r="D8" s="191" t="s">
        <v>684</v>
      </c>
      <c r="E8" s="192">
        <v>61441.879000000001</v>
      </c>
      <c r="F8" s="192">
        <v>58429.171999999999</v>
      </c>
      <c r="G8" s="192">
        <v>72794.600000000006</v>
      </c>
      <c r="H8" s="192">
        <v>71579.73</v>
      </c>
      <c r="I8" s="192">
        <v>76843</v>
      </c>
      <c r="J8" s="192">
        <v>74162.286999999997</v>
      </c>
    </row>
    <row r="9" spans="2:15" x14ac:dyDescent="0.25">
      <c r="B9" s="274" t="s">
        <v>930</v>
      </c>
      <c r="C9" s="275"/>
      <c r="D9" s="275"/>
      <c r="E9" s="276">
        <f t="shared" ref="E9:I9" si="2">SUM(E10:E15)</f>
        <v>465806.62099999998</v>
      </c>
      <c r="F9" s="276">
        <f t="shared" si="2"/>
        <v>416317.16700000002</v>
      </c>
      <c r="G9" s="276">
        <f t="shared" si="2"/>
        <v>1297137</v>
      </c>
      <c r="H9" s="276">
        <f t="shared" si="2"/>
        <v>907182.0070000001</v>
      </c>
      <c r="I9" s="276">
        <f t="shared" si="2"/>
        <v>1477496</v>
      </c>
      <c r="J9" s="276">
        <f>SUM(J10:J15)</f>
        <v>1334275.524</v>
      </c>
    </row>
    <row r="10" spans="2:15" x14ac:dyDescent="0.25">
      <c r="B10" s="186"/>
      <c r="C10" s="191">
        <v>23</v>
      </c>
      <c r="D10" s="277" t="s">
        <v>931</v>
      </c>
      <c r="E10" s="192">
        <v>122935.121</v>
      </c>
      <c r="F10" s="192">
        <v>120229.213</v>
      </c>
      <c r="G10" s="192">
        <v>397568</v>
      </c>
      <c r="H10" s="192">
        <v>396653.99200000003</v>
      </c>
      <c r="I10" s="192">
        <v>236163</v>
      </c>
      <c r="J10" s="192">
        <v>222292.54199999999</v>
      </c>
    </row>
    <row r="11" spans="2:15" x14ac:dyDescent="0.25">
      <c r="B11" s="186"/>
      <c r="C11" s="191">
        <v>24</v>
      </c>
      <c r="D11" s="277" t="s">
        <v>932</v>
      </c>
      <c r="E11" s="192">
        <v>69868.5</v>
      </c>
      <c r="F11" s="192">
        <v>63120.072</v>
      </c>
      <c r="G11" s="192">
        <v>50800</v>
      </c>
      <c r="H11" s="192">
        <v>45542.248</v>
      </c>
      <c r="I11" s="192">
        <v>39370</v>
      </c>
      <c r="J11" s="192">
        <v>33215.902999999998</v>
      </c>
    </row>
    <row r="12" spans="2:15" x14ac:dyDescent="0.25">
      <c r="B12" s="186"/>
      <c r="C12" s="191">
        <v>25</v>
      </c>
      <c r="D12" s="277" t="s">
        <v>933</v>
      </c>
      <c r="E12" s="192">
        <v>87200</v>
      </c>
      <c r="F12" s="192">
        <v>65407.413</v>
      </c>
      <c r="G12" s="192">
        <v>551641</v>
      </c>
      <c r="H12" s="192">
        <v>245558.96</v>
      </c>
      <c r="I12" s="192">
        <v>810023</v>
      </c>
      <c r="J12" s="192">
        <v>809736.49399999995</v>
      </c>
    </row>
    <row r="13" spans="2:15" x14ac:dyDescent="0.25">
      <c r="B13" s="186"/>
      <c r="C13" s="191">
        <v>26</v>
      </c>
      <c r="D13" s="191" t="s">
        <v>1163</v>
      </c>
      <c r="E13" s="192">
        <v>20603</v>
      </c>
      <c r="F13" s="192">
        <v>2966.819</v>
      </c>
      <c r="G13" s="192">
        <v>137760</v>
      </c>
      <c r="H13" s="192">
        <v>69903.578999999998</v>
      </c>
      <c r="I13" s="192">
        <v>239540</v>
      </c>
      <c r="J13" s="192">
        <v>118718.251</v>
      </c>
    </row>
    <row r="14" spans="2:15" x14ac:dyDescent="0.25">
      <c r="B14" s="186"/>
      <c r="C14" s="278" t="s">
        <v>329</v>
      </c>
      <c r="D14" s="191" t="s">
        <v>357</v>
      </c>
      <c r="E14" s="192">
        <v>105200</v>
      </c>
      <c r="F14" s="192">
        <v>104593.65</v>
      </c>
      <c r="G14" s="192">
        <v>159368</v>
      </c>
      <c r="H14" s="192">
        <v>149523.228</v>
      </c>
      <c r="I14" s="192">
        <v>75000</v>
      </c>
      <c r="J14" s="192">
        <v>73418.334000000003</v>
      </c>
    </row>
    <row r="15" spans="2:15" x14ac:dyDescent="0.25">
      <c r="B15" s="186"/>
      <c r="C15" s="278" t="s">
        <v>934</v>
      </c>
      <c r="D15" s="277" t="s">
        <v>359</v>
      </c>
      <c r="E15" s="192">
        <v>60000</v>
      </c>
      <c r="F15" s="192">
        <v>60000</v>
      </c>
      <c r="G15" s="192">
        <v>0</v>
      </c>
      <c r="H15" s="192">
        <v>0</v>
      </c>
      <c r="I15" s="192">
        <v>77400</v>
      </c>
      <c r="J15" s="192">
        <v>76894</v>
      </c>
    </row>
    <row r="16" spans="2:15" x14ac:dyDescent="0.25">
      <c r="B16" s="274" t="s">
        <v>935</v>
      </c>
      <c r="C16" s="275"/>
      <c r="D16" s="275"/>
      <c r="E16" s="276">
        <f t="shared" ref="E16:I16" si="3">E17</f>
        <v>54865</v>
      </c>
      <c r="F16" s="276">
        <f t="shared" si="3"/>
        <v>51882.904999999999</v>
      </c>
      <c r="G16" s="276">
        <f t="shared" si="3"/>
        <v>47224.9</v>
      </c>
      <c r="H16" s="276">
        <f t="shared" si="3"/>
        <v>46826.38</v>
      </c>
      <c r="I16" s="276">
        <f t="shared" si="3"/>
        <v>44345</v>
      </c>
      <c r="J16" s="276">
        <f>J17</f>
        <v>43590.514999999999</v>
      </c>
    </row>
    <row r="17" spans="2:11" x14ac:dyDescent="0.25">
      <c r="B17" s="186"/>
      <c r="C17" s="191">
        <v>30</v>
      </c>
      <c r="D17" s="277" t="s">
        <v>936</v>
      </c>
      <c r="E17" s="192">
        <v>54865</v>
      </c>
      <c r="F17" s="192">
        <v>51882.904999999999</v>
      </c>
      <c r="G17" s="192">
        <v>47224.9</v>
      </c>
      <c r="H17" s="192">
        <v>46826.38</v>
      </c>
      <c r="I17" s="192">
        <v>44345</v>
      </c>
      <c r="J17" s="192">
        <v>43590.514999999999</v>
      </c>
    </row>
    <row r="18" spans="2:11" x14ac:dyDescent="0.25">
      <c r="B18" s="274" t="s">
        <v>698</v>
      </c>
      <c r="C18" s="275"/>
      <c r="D18" s="275"/>
      <c r="E18" s="276">
        <f t="shared" ref="E18:I18" si="4">E19</f>
        <v>202796.5</v>
      </c>
      <c r="F18" s="276">
        <f t="shared" si="4"/>
        <v>149451.883</v>
      </c>
      <c r="G18" s="276">
        <f t="shared" si="4"/>
        <v>176262.5</v>
      </c>
      <c r="H18" s="276">
        <f t="shared" si="4"/>
        <v>142350.06899999999</v>
      </c>
      <c r="I18" s="276">
        <f t="shared" si="4"/>
        <v>352113</v>
      </c>
      <c r="J18" s="276">
        <f>J19</f>
        <v>176393.77299999999</v>
      </c>
    </row>
    <row r="19" spans="2:11" x14ac:dyDescent="0.25">
      <c r="B19" s="186"/>
      <c r="C19" s="191" t="s">
        <v>290</v>
      </c>
      <c r="D19" s="277" t="s">
        <v>289</v>
      </c>
      <c r="E19" s="192">
        <v>202796.5</v>
      </c>
      <c r="F19" s="192">
        <v>149451.883</v>
      </c>
      <c r="G19" s="192">
        <v>176262.5</v>
      </c>
      <c r="H19" s="192">
        <v>142350.06899999999</v>
      </c>
      <c r="I19" s="192">
        <v>352113</v>
      </c>
      <c r="J19" s="192">
        <v>176393.77299999999</v>
      </c>
      <c r="K19" s="279"/>
    </row>
    <row r="20" spans="2:11" x14ac:dyDescent="0.25">
      <c r="B20" s="466" t="s">
        <v>666</v>
      </c>
      <c r="C20" s="467"/>
      <c r="D20" s="271"/>
      <c r="E20" s="272"/>
      <c r="F20" s="272"/>
      <c r="G20" s="272"/>
      <c r="H20" s="272"/>
      <c r="I20" s="272"/>
      <c r="J20" s="272"/>
    </row>
    <row r="21" spans="2:11" x14ac:dyDescent="0.25">
      <c r="B21" s="466">
        <v>40</v>
      </c>
      <c r="C21" s="467"/>
      <c r="D21" s="280" t="s">
        <v>741</v>
      </c>
      <c r="E21" s="281">
        <f t="shared" ref="E21:I21" si="5">SUM(E22:E24)</f>
        <v>109826</v>
      </c>
      <c r="F21" s="281">
        <f t="shared" si="5"/>
        <v>108642.25199999999</v>
      </c>
      <c r="G21" s="281">
        <f t="shared" si="5"/>
        <v>111168</v>
      </c>
      <c r="H21" s="281">
        <f t="shared" si="5"/>
        <v>110736.87300000001</v>
      </c>
      <c r="I21" s="281">
        <f t="shared" si="5"/>
        <v>124498</v>
      </c>
      <c r="J21" s="281">
        <f>SUM(J22:J24)</f>
        <v>123727.239</v>
      </c>
    </row>
    <row r="22" spans="2:11" x14ac:dyDescent="0.25">
      <c r="B22" s="186"/>
      <c r="C22" s="191">
        <v>401</v>
      </c>
      <c r="D22" s="277" t="s">
        <v>668</v>
      </c>
      <c r="E22" s="192">
        <v>77330</v>
      </c>
      <c r="F22" s="192">
        <v>76832.195999999996</v>
      </c>
      <c r="G22" s="192">
        <v>78463.600000000006</v>
      </c>
      <c r="H22" s="192">
        <v>78371.145000000004</v>
      </c>
      <c r="I22" s="192">
        <v>88030</v>
      </c>
      <c r="J22" s="192">
        <v>87589.558999999994</v>
      </c>
    </row>
    <row r="23" spans="2:11" x14ac:dyDescent="0.25">
      <c r="B23" s="186"/>
      <c r="C23" s="191">
        <v>402</v>
      </c>
      <c r="D23" s="277" t="s">
        <v>87</v>
      </c>
      <c r="E23" s="192">
        <v>30170</v>
      </c>
      <c r="F23" s="192">
        <v>29803.132000000001</v>
      </c>
      <c r="G23" s="192">
        <v>30584.400000000001</v>
      </c>
      <c r="H23" s="192">
        <v>30411.24</v>
      </c>
      <c r="I23" s="192">
        <v>34218</v>
      </c>
      <c r="J23" s="192">
        <v>33952.625999999997</v>
      </c>
    </row>
    <row r="24" spans="2:11" x14ac:dyDescent="0.25">
      <c r="B24" s="186"/>
      <c r="C24" s="191">
        <v>404</v>
      </c>
      <c r="D24" s="277" t="s">
        <v>88</v>
      </c>
      <c r="E24" s="192">
        <v>2326</v>
      </c>
      <c r="F24" s="192">
        <v>2006.924</v>
      </c>
      <c r="G24" s="192">
        <v>2120</v>
      </c>
      <c r="H24" s="192">
        <v>1954.4880000000001</v>
      </c>
      <c r="I24" s="192">
        <v>2250</v>
      </c>
      <c r="J24" s="192">
        <v>2185.0540000000001</v>
      </c>
    </row>
    <row r="25" spans="2:11" x14ac:dyDescent="0.25">
      <c r="B25" s="466">
        <v>42</v>
      </c>
      <c r="C25" s="467"/>
      <c r="D25" s="280" t="s">
        <v>670</v>
      </c>
      <c r="E25" s="282">
        <f t="shared" ref="E25:I25" si="6">SUM(E26:E31)</f>
        <v>206045.08100000001</v>
      </c>
      <c r="F25" s="282">
        <f t="shared" si="6"/>
        <v>189649.59599999999</v>
      </c>
      <c r="G25" s="282">
        <f t="shared" si="6"/>
        <v>194594.01500000001</v>
      </c>
      <c r="H25" s="282">
        <f t="shared" si="6"/>
        <v>164043.87700000001</v>
      </c>
      <c r="I25" s="282">
        <f t="shared" si="6"/>
        <v>174338.93</v>
      </c>
      <c r="J25" s="282">
        <f>SUM(J26:J31)</f>
        <v>140044.01799999998</v>
      </c>
    </row>
    <row r="26" spans="2:11" x14ac:dyDescent="0.25">
      <c r="B26" s="186"/>
      <c r="C26" s="191">
        <v>420</v>
      </c>
      <c r="D26" s="277" t="s">
        <v>671</v>
      </c>
      <c r="E26" s="192">
        <v>3490</v>
      </c>
      <c r="F26" s="192">
        <v>2802.6959999999999</v>
      </c>
      <c r="G26" s="192">
        <v>2780</v>
      </c>
      <c r="H26" s="192">
        <v>2089.39</v>
      </c>
      <c r="I26" s="192">
        <v>7714</v>
      </c>
      <c r="J26" s="192">
        <v>5722.5230000000001</v>
      </c>
    </row>
    <row r="27" spans="2:11" x14ac:dyDescent="0.25">
      <c r="B27" s="186"/>
      <c r="C27" s="191">
        <v>421</v>
      </c>
      <c r="D27" s="277" t="s">
        <v>672</v>
      </c>
      <c r="E27" s="192">
        <v>119640.133</v>
      </c>
      <c r="F27" s="192">
        <v>117745.556</v>
      </c>
      <c r="G27" s="192">
        <v>104575</v>
      </c>
      <c r="H27" s="192">
        <v>92047.289000000004</v>
      </c>
      <c r="I27" s="192">
        <v>35837.784</v>
      </c>
      <c r="J27" s="192">
        <v>32251.024000000001</v>
      </c>
    </row>
    <row r="28" spans="2:11" x14ac:dyDescent="0.25">
      <c r="B28" s="186"/>
      <c r="C28" s="191">
        <v>423</v>
      </c>
      <c r="D28" s="277" t="s">
        <v>673</v>
      </c>
      <c r="E28" s="192">
        <v>2795</v>
      </c>
      <c r="F28" s="192">
        <v>1410.336</v>
      </c>
      <c r="G28" s="192">
        <v>2448</v>
      </c>
      <c r="H28" s="192">
        <v>1578.2909999999999</v>
      </c>
      <c r="I28" s="192">
        <v>3310</v>
      </c>
      <c r="J28" s="192">
        <v>1515.155</v>
      </c>
    </row>
    <row r="29" spans="2:11" x14ac:dyDescent="0.25">
      <c r="B29" s="186"/>
      <c r="C29" s="191">
        <v>424</v>
      </c>
      <c r="D29" s="277" t="s">
        <v>674</v>
      </c>
      <c r="E29" s="192">
        <v>3410</v>
      </c>
      <c r="F29" s="192">
        <v>2253.7849999999999</v>
      </c>
      <c r="G29" s="192">
        <v>3332</v>
      </c>
      <c r="H29" s="192">
        <v>2224.7139999999999</v>
      </c>
      <c r="I29" s="192">
        <v>4146</v>
      </c>
      <c r="J29" s="192">
        <v>3066.7750000000001</v>
      </c>
    </row>
    <row r="30" spans="2:11" x14ac:dyDescent="0.25">
      <c r="B30" s="186"/>
      <c r="C30" s="191">
        <v>425</v>
      </c>
      <c r="D30" s="277" t="s">
        <v>675</v>
      </c>
      <c r="E30" s="192">
        <v>73039.948000000004</v>
      </c>
      <c r="F30" s="192">
        <v>62821.932000000001</v>
      </c>
      <c r="G30" s="192">
        <v>79294.014999999999</v>
      </c>
      <c r="H30" s="192">
        <v>64493.214999999997</v>
      </c>
      <c r="I30" s="192">
        <v>102735.14599999999</v>
      </c>
      <c r="J30" s="192">
        <v>77687.540999999997</v>
      </c>
    </row>
    <row r="31" spans="2:11" x14ac:dyDescent="0.25">
      <c r="B31" s="186"/>
      <c r="C31" s="191">
        <v>426</v>
      </c>
      <c r="D31" s="277" t="s">
        <v>676</v>
      </c>
      <c r="E31" s="192">
        <v>3670</v>
      </c>
      <c r="F31" s="192">
        <v>2615.2910000000002</v>
      </c>
      <c r="G31" s="192">
        <v>2165</v>
      </c>
      <c r="H31" s="192">
        <v>1610.9780000000001</v>
      </c>
      <c r="I31" s="192">
        <v>20596</v>
      </c>
      <c r="J31" s="192">
        <v>19801</v>
      </c>
    </row>
    <row r="32" spans="2:11" x14ac:dyDescent="0.25">
      <c r="B32" s="466">
        <v>46</v>
      </c>
      <c r="C32" s="467"/>
      <c r="D32" s="280" t="s">
        <v>677</v>
      </c>
      <c r="E32" s="282">
        <f t="shared" ref="E32:I32" si="7">SUM(E33:E35)</f>
        <v>80935.937999999995</v>
      </c>
      <c r="F32" s="282">
        <f t="shared" si="7"/>
        <v>79546.088000000003</v>
      </c>
      <c r="G32" s="282">
        <f t="shared" si="7"/>
        <v>207877.26800000001</v>
      </c>
      <c r="H32" s="282">
        <f t="shared" si="7"/>
        <v>201232.60800000001</v>
      </c>
      <c r="I32" s="282">
        <f t="shared" si="7"/>
        <v>54437.07</v>
      </c>
      <c r="J32" s="282">
        <f>SUM(J33:J35)</f>
        <v>47060.457000000002</v>
      </c>
    </row>
    <row r="33" spans="2:10" x14ac:dyDescent="0.25">
      <c r="B33" s="186"/>
      <c r="C33" s="191">
        <v>463</v>
      </c>
      <c r="D33" s="277" t="s">
        <v>818</v>
      </c>
      <c r="E33" s="192">
        <v>17100</v>
      </c>
      <c r="F33" s="192">
        <v>15820</v>
      </c>
      <c r="G33" s="192">
        <v>24000</v>
      </c>
      <c r="H33" s="192">
        <v>17521.652999999998</v>
      </c>
      <c r="I33" s="192">
        <v>21000</v>
      </c>
      <c r="J33" s="192">
        <v>13680</v>
      </c>
    </row>
    <row r="34" spans="2:10" x14ac:dyDescent="0.25">
      <c r="B34" s="186"/>
      <c r="C34" s="191">
        <v>464</v>
      </c>
      <c r="D34" s="277" t="s">
        <v>678</v>
      </c>
      <c r="E34" s="192">
        <v>44375.745999999999</v>
      </c>
      <c r="F34" s="192">
        <v>44265.896000000001</v>
      </c>
      <c r="G34" s="192">
        <v>182413</v>
      </c>
      <c r="H34" s="192">
        <v>182247.516</v>
      </c>
      <c r="I34" s="192">
        <v>32955.442999999999</v>
      </c>
      <c r="J34" s="192">
        <v>32898.83</v>
      </c>
    </row>
    <row r="35" spans="2:10" x14ac:dyDescent="0.25">
      <c r="B35" s="186"/>
      <c r="C35" s="191">
        <v>465</v>
      </c>
      <c r="D35" s="277" t="s">
        <v>89</v>
      </c>
      <c r="E35" s="192">
        <v>19460.191999999999</v>
      </c>
      <c r="F35" s="192">
        <v>19460.191999999999</v>
      </c>
      <c r="G35" s="192">
        <v>1464.268</v>
      </c>
      <c r="H35" s="192">
        <v>1463.4390000000001</v>
      </c>
      <c r="I35" s="192">
        <v>481.62700000000001</v>
      </c>
      <c r="J35" s="192">
        <v>481.62700000000001</v>
      </c>
    </row>
    <row r="36" spans="2:10" x14ac:dyDescent="0.25">
      <c r="B36" s="466">
        <v>48</v>
      </c>
      <c r="C36" s="467"/>
      <c r="D36" s="280" t="s">
        <v>679</v>
      </c>
      <c r="E36" s="281">
        <f t="shared" ref="E36:I36" si="8">SUM(E37:E43)</f>
        <v>388102.98100000003</v>
      </c>
      <c r="F36" s="281">
        <f t="shared" si="8"/>
        <v>298243.19099999999</v>
      </c>
      <c r="G36" s="281">
        <f t="shared" si="8"/>
        <v>1079779.7169999999</v>
      </c>
      <c r="H36" s="281">
        <f t="shared" si="8"/>
        <v>691924.82799999998</v>
      </c>
      <c r="I36" s="281">
        <f t="shared" si="8"/>
        <v>1597523</v>
      </c>
      <c r="J36" s="281">
        <f>SUM(J37:J43)</f>
        <v>1317590.186</v>
      </c>
    </row>
    <row r="37" spans="2:10" x14ac:dyDescent="0.25">
      <c r="B37" s="186"/>
      <c r="C37" s="191">
        <v>480</v>
      </c>
      <c r="D37" s="277" t="s">
        <v>96</v>
      </c>
      <c r="E37" s="192">
        <v>24338.5</v>
      </c>
      <c r="F37" s="192">
        <v>20157.009999999998</v>
      </c>
      <c r="G37" s="192">
        <v>62580</v>
      </c>
      <c r="H37" s="192">
        <v>18138.286</v>
      </c>
      <c r="I37" s="192">
        <v>127688.29700000001</v>
      </c>
      <c r="J37" s="192">
        <v>9635.5509999999995</v>
      </c>
    </row>
    <row r="38" spans="2:10" x14ac:dyDescent="0.25">
      <c r="B38" s="186"/>
      <c r="C38" s="191">
        <v>481</v>
      </c>
      <c r="D38" s="277" t="s">
        <v>97</v>
      </c>
      <c r="E38" s="192">
        <v>1820.8</v>
      </c>
      <c r="F38" s="192">
        <v>1769.837</v>
      </c>
      <c r="G38" s="192">
        <v>1100</v>
      </c>
      <c r="H38" s="192">
        <v>0</v>
      </c>
      <c r="I38" s="192">
        <v>1172</v>
      </c>
      <c r="J38" s="192">
        <v>71.98</v>
      </c>
    </row>
    <row r="39" spans="2:10" x14ac:dyDescent="0.25">
      <c r="B39" s="186"/>
      <c r="C39" s="191">
        <v>482</v>
      </c>
      <c r="D39" s="277" t="s">
        <v>937</v>
      </c>
      <c r="E39" s="192">
        <v>246511.18100000001</v>
      </c>
      <c r="F39" s="192">
        <v>166007.79699999999</v>
      </c>
      <c r="G39" s="192">
        <v>613599.71699999995</v>
      </c>
      <c r="H39" s="192">
        <v>291191.57299999997</v>
      </c>
      <c r="I39" s="192">
        <v>999016.70299999998</v>
      </c>
      <c r="J39" s="192">
        <v>987208.15500000003</v>
      </c>
    </row>
    <row r="40" spans="2:10" x14ac:dyDescent="0.25">
      <c r="B40" s="186"/>
      <c r="C40" s="191">
        <v>483</v>
      </c>
      <c r="D40" s="277" t="s">
        <v>99</v>
      </c>
      <c r="E40" s="192">
        <v>516.5</v>
      </c>
      <c r="F40" s="192">
        <v>19.3</v>
      </c>
      <c r="G40" s="283">
        <v>0</v>
      </c>
      <c r="H40" s="283">
        <v>0</v>
      </c>
      <c r="I40" s="283">
        <v>309</v>
      </c>
      <c r="J40" s="283">
        <v>307.44900000000001</v>
      </c>
    </row>
    <row r="41" spans="2:10" x14ac:dyDescent="0.25">
      <c r="B41" s="186"/>
      <c r="C41" s="191">
        <v>485</v>
      </c>
      <c r="D41" s="277" t="s">
        <v>742</v>
      </c>
      <c r="E41" s="192">
        <v>1750</v>
      </c>
      <c r="F41" s="192">
        <v>574.49900000000002</v>
      </c>
      <c r="G41" s="192">
        <v>2350</v>
      </c>
      <c r="H41" s="192">
        <v>534.45000000000005</v>
      </c>
      <c r="I41" s="192">
        <v>3276</v>
      </c>
      <c r="J41" s="192">
        <v>1761.925</v>
      </c>
    </row>
    <row r="42" spans="2:10" x14ac:dyDescent="0.25">
      <c r="B42" s="186"/>
      <c r="C42" s="191">
        <v>488</v>
      </c>
      <c r="D42" s="277" t="s">
        <v>938</v>
      </c>
      <c r="E42" s="192">
        <v>104750</v>
      </c>
      <c r="F42" s="192">
        <v>103714.74800000001</v>
      </c>
      <c r="G42" s="192">
        <v>394150</v>
      </c>
      <c r="H42" s="192">
        <v>376060.51899999997</v>
      </c>
      <c r="I42" s="192">
        <v>409661</v>
      </c>
      <c r="J42" s="192">
        <v>262711.20400000003</v>
      </c>
    </row>
    <row r="43" spans="2:10" ht="16.5" customHeight="1" thickBot="1" x14ac:dyDescent="0.3">
      <c r="B43" s="273"/>
      <c r="C43" s="284">
        <v>489</v>
      </c>
      <c r="D43" s="285" t="s">
        <v>770</v>
      </c>
      <c r="E43" s="286">
        <v>8416</v>
      </c>
      <c r="F43" s="286">
        <v>6000</v>
      </c>
      <c r="G43" s="286">
        <v>6000</v>
      </c>
      <c r="H43" s="286">
        <v>6000</v>
      </c>
      <c r="I43" s="286">
        <v>56400</v>
      </c>
      <c r="J43" s="286">
        <v>55893.921999999999</v>
      </c>
    </row>
    <row r="44" spans="2:10" x14ac:dyDescent="0.25">
      <c r="E44" s="270">
        <f>E36+E32+E25+E21</f>
        <v>784910</v>
      </c>
      <c r="F44" s="270">
        <f>F36+F32+F25+F21</f>
        <v>676081.12699999998</v>
      </c>
      <c r="G44" s="270">
        <f t="shared" ref="G44:H44" si="9">G36+G32+G25+G21</f>
        <v>1593419</v>
      </c>
      <c r="H44" s="270">
        <f t="shared" si="9"/>
        <v>1167938.186</v>
      </c>
      <c r="I44" s="270">
        <f t="shared" ref="I44:J44" si="10">I36+I32+I25+I21</f>
        <v>1950797</v>
      </c>
      <c r="J44" s="270">
        <f t="shared" si="10"/>
        <v>1628421.9</v>
      </c>
    </row>
    <row r="45" spans="2:10" x14ac:dyDescent="0.25">
      <c r="E45" s="134">
        <f>E44-E6</f>
        <v>0</v>
      </c>
      <c r="F45" s="134">
        <f>F44-F6</f>
        <v>0</v>
      </c>
      <c r="G45" s="134">
        <f t="shared" ref="G45:H45" si="11">G44-G6</f>
        <v>0</v>
      </c>
      <c r="H45" s="134">
        <f t="shared" si="11"/>
        <v>0</v>
      </c>
      <c r="I45" s="134">
        <f t="shared" ref="I45:J45" si="12">I44-I6</f>
        <v>0</v>
      </c>
      <c r="J45" s="134">
        <f t="shared" si="12"/>
        <v>-0.19900000002235174</v>
      </c>
    </row>
  </sheetData>
  <mergeCells count="8">
    <mergeCell ref="B32:C32"/>
    <mergeCell ref="B36:C36"/>
    <mergeCell ref="B4:H4"/>
    <mergeCell ref="B5:D5"/>
    <mergeCell ref="B6:D6"/>
    <mergeCell ref="B20:C20"/>
    <mergeCell ref="B21:C21"/>
    <mergeCell ref="B25:C2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workbookViewId="0">
      <selection activeCell="K55" sqref="K55"/>
    </sheetView>
  </sheetViews>
  <sheetFormatPr defaultRowHeight="15" x14ac:dyDescent="0.25"/>
  <cols>
    <col min="1" max="1" width="1.28515625" style="57" customWidth="1"/>
    <col min="2" max="2" width="5.28515625" style="57" customWidth="1"/>
    <col min="3" max="3" width="4.7109375" style="57" customWidth="1"/>
    <col min="4" max="4" width="41.42578125" style="57" customWidth="1"/>
    <col min="5" max="8" width="13.140625" style="124" customWidth="1"/>
    <col min="9" max="10" width="13.140625" style="57" customWidth="1"/>
    <col min="11" max="16384" width="9.140625" style="57"/>
  </cols>
  <sheetData>
    <row r="1" spans="2:15" x14ac:dyDescent="0.25">
      <c r="O1" s="57">
        <v>1000</v>
      </c>
    </row>
    <row r="3" spans="2:15" ht="15.75" thickBot="1" x14ac:dyDescent="0.3"/>
    <row r="4" spans="2:15" x14ac:dyDescent="0.25">
      <c r="B4" s="403" t="s">
        <v>660</v>
      </c>
      <c r="C4" s="404"/>
      <c r="D4" s="404"/>
      <c r="E4" s="404"/>
      <c r="F4" s="404"/>
      <c r="G4" s="404"/>
      <c r="H4" s="404"/>
    </row>
    <row r="5" spans="2:15" ht="34.9" customHeight="1" x14ac:dyDescent="0.25">
      <c r="B5" s="390" t="s">
        <v>743</v>
      </c>
      <c r="C5" s="391"/>
      <c r="D5" s="392"/>
      <c r="E5" s="136" t="s">
        <v>171</v>
      </c>
      <c r="F5" s="136" t="s">
        <v>662</v>
      </c>
      <c r="G5" s="136" t="s">
        <v>172</v>
      </c>
      <c r="H5" s="136" t="s">
        <v>663</v>
      </c>
      <c r="I5" s="136"/>
      <c r="J5" s="136"/>
    </row>
    <row r="6" spans="2:15" s="138" customFormat="1" ht="19.899999999999999" customHeight="1" x14ac:dyDescent="0.25">
      <c r="B6" s="393" t="s">
        <v>664</v>
      </c>
      <c r="C6" s="394"/>
      <c r="D6" s="394"/>
      <c r="E6" s="164">
        <f t="shared" ref="E6:I6" si="0">E7+E11+E17+E24</f>
        <v>3937079</v>
      </c>
      <c r="F6" s="164">
        <f t="shared" si="0"/>
        <v>2768858.003</v>
      </c>
      <c r="G6" s="164">
        <f t="shared" si="0"/>
        <v>5756277</v>
      </c>
      <c r="H6" s="164">
        <f t="shared" si="0"/>
        <v>4734523.3870000001</v>
      </c>
      <c r="I6" s="164">
        <f t="shared" si="0"/>
        <v>20101406</v>
      </c>
      <c r="J6" s="164">
        <f>J7+J11+J17+J24</f>
        <v>19839584.889000002</v>
      </c>
    </row>
    <row r="7" spans="2:15" x14ac:dyDescent="0.25">
      <c r="B7" s="139" t="s">
        <v>683</v>
      </c>
      <c r="C7" s="198"/>
      <c r="D7" s="141"/>
      <c r="E7" s="165">
        <f t="shared" ref="E7:I7" si="1">SUM(E8:E10)</f>
        <v>190627.21400000001</v>
      </c>
      <c r="F7" s="165">
        <f t="shared" si="1"/>
        <v>174969.56899999999</v>
      </c>
      <c r="G7" s="165">
        <f t="shared" si="1"/>
        <v>215674.94099999999</v>
      </c>
      <c r="H7" s="165">
        <f t="shared" si="1"/>
        <v>193548.01</v>
      </c>
      <c r="I7" s="165">
        <f t="shared" si="1"/>
        <v>190576.29300000001</v>
      </c>
      <c r="J7" s="165">
        <f>SUM(J8:J10)</f>
        <v>166257.34299999999</v>
      </c>
    </row>
    <row r="8" spans="2:15" x14ac:dyDescent="0.25">
      <c r="B8" s="143"/>
      <c r="C8" s="145">
        <v>10</v>
      </c>
      <c r="D8" s="145" t="s">
        <v>684</v>
      </c>
      <c r="E8" s="147">
        <v>175627.21400000001</v>
      </c>
      <c r="F8" s="147">
        <v>160045.14199999999</v>
      </c>
      <c r="G8" s="147">
        <v>195599.94099999999</v>
      </c>
      <c r="H8" s="147">
        <v>173941.61600000001</v>
      </c>
      <c r="I8" s="147">
        <v>167374.29300000001</v>
      </c>
      <c r="J8" s="147">
        <v>147081.94399999999</v>
      </c>
    </row>
    <row r="9" spans="2:15" ht="22.5" x14ac:dyDescent="0.25">
      <c r="B9" s="143"/>
      <c r="C9" s="145">
        <v>11</v>
      </c>
      <c r="D9" s="153" t="s">
        <v>744</v>
      </c>
      <c r="E9" s="147">
        <v>15000</v>
      </c>
      <c r="F9" s="147">
        <v>14924.427</v>
      </c>
      <c r="G9" s="147">
        <v>20000</v>
      </c>
      <c r="H9" s="147">
        <v>19537.954000000002</v>
      </c>
      <c r="I9" s="147">
        <v>20000</v>
      </c>
      <c r="J9" s="147">
        <v>19175.399000000001</v>
      </c>
    </row>
    <row r="10" spans="2:15" x14ac:dyDescent="0.25">
      <c r="B10" s="197"/>
      <c r="C10" s="145" t="s">
        <v>308</v>
      </c>
      <c r="D10" s="153" t="s">
        <v>361</v>
      </c>
      <c r="E10" s="147">
        <v>0</v>
      </c>
      <c r="F10" s="147">
        <v>0</v>
      </c>
      <c r="G10" s="147">
        <v>75</v>
      </c>
      <c r="H10" s="147">
        <v>68.44</v>
      </c>
      <c r="I10" s="147">
        <v>3202</v>
      </c>
      <c r="J10" s="147">
        <v>0</v>
      </c>
    </row>
    <row r="11" spans="2:15" x14ac:dyDescent="0.25">
      <c r="B11" s="199" t="s">
        <v>745</v>
      </c>
      <c r="C11" s="200"/>
      <c r="D11" s="198"/>
      <c r="E11" s="165">
        <f t="shared" ref="E11:I11" si="2">SUM(E12:E16)</f>
        <v>1038427.25</v>
      </c>
      <c r="F11" s="165">
        <f t="shared" si="2"/>
        <v>755844.39899999998</v>
      </c>
      <c r="G11" s="165">
        <f t="shared" si="2"/>
        <v>1388577</v>
      </c>
      <c r="H11" s="165">
        <f t="shared" si="2"/>
        <v>1097058.5689999999</v>
      </c>
      <c r="I11" s="165">
        <f t="shared" si="2"/>
        <v>16477265</v>
      </c>
      <c r="J11" s="165">
        <f>SUM(J12:J16)</f>
        <v>16392347.941</v>
      </c>
    </row>
    <row r="12" spans="2:15" x14ac:dyDescent="0.25">
      <c r="B12" s="143"/>
      <c r="C12" s="144">
        <v>20</v>
      </c>
      <c r="D12" s="145" t="s">
        <v>746</v>
      </c>
      <c r="E12" s="147">
        <v>220439.25</v>
      </c>
      <c r="F12" s="147">
        <v>181384.62700000001</v>
      </c>
      <c r="G12" s="147">
        <v>480577</v>
      </c>
      <c r="H12" s="147">
        <v>472487.90399999998</v>
      </c>
      <c r="I12" s="147">
        <v>1006945</v>
      </c>
      <c r="J12" s="147">
        <v>979993.40500000003</v>
      </c>
    </row>
    <row r="13" spans="2:15" x14ac:dyDescent="0.25">
      <c r="B13" s="143"/>
      <c r="C13" s="144" t="s">
        <v>362</v>
      </c>
      <c r="D13" s="145" t="s">
        <v>363</v>
      </c>
      <c r="E13" s="147">
        <v>360038</v>
      </c>
      <c r="F13" s="147">
        <v>360038</v>
      </c>
      <c r="G13" s="147">
        <v>200000</v>
      </c>
      <c r="H13" s="147">
        <v>200000</v>
      </c>
      <c r="I13" s="147">
        <v>345000</v>
      </c>
      <c r="J13" s="147">
        <v>345000</v>
      </c>
    </row>
    <row r="14" spans="2:15" x14ac:dyDescent="0.25">
      <c r="B14" s="143"/>
      <c r="C14" s="144" t="s">
        <v>370</v>
      </c>
      <c r="D14" s="153" t="s">
        <v>371</v>
      </c>
      <c r="E14" s="147">
        <v>85760</v>
      </c>
      <c r="F14" s="147">
        <v>6440.41</v>
      </c>
      <c r="G14" s="147">
        <v>208000</v>
      </c>
      <c r="H14" s="147">
        <v>22977.34</v>
      </c>
      <c r="I14" s="147">
        <v>53320</v>
      </c>
      <c r="J14" s="147">
        <v>22108.393</v>
      </c>
    </row>
    <row r="15" spans="2:15" x14ac:dyDescent="0.25">
      <c r="B15" s="143"/>
      <c r="C15" s="144" t="s">
        <v>372</v>
      </c>
      <c r="D15" s="145" t="s">
        <v>373</v>
      </c>
      <c r="E15" s="147">
        <v>372190</v>
      </c>
      <c r="F15" s="147">
        <v>207981.36199999999</v>
      </c>
      <c r="G15" s="147">
        <v>500000</v>
      </c>
      <c r="H15" s="147">
        <v>401593.32500000001</v>
      </c>
      <c r="I15" s="147">
        <v>572000</v>
      </c>
      <c r="J15" s="147">
        <v>545246.14300000004</v>
      </c>
    </row>
    <row r="16" spans="2:15" x14ac:dyDescent="0.25">
      <c r="B16" s="197"/>
      <c r="C16" s="144" t="s">
        <v>747</v>
      </c>
      <c r="D16" s="145" t="s">
        <v>748</v>
      </c>
      <c r="E16" s="147">
        <v>0</v>
      </c>
      <c r="F16" s="147">
        <v>0</v>
      </c>
      <c r="G16" s="147">
        <v>0</v>
      </c>
      <c r="H16" s="147">
        <v>0</v>
      </c>
      <c r="I16" s="147">
        <v>14500000</v>
      </c>
      <c r="J16" s="147">
        <v>14500000</v>
      </c>
    </row>
    <row r="17" spans="2:10" x14ac:dyDescent="0.25">
      <c r="B17" s="199" t="s">
        <v>749</v>
      </c>
      <c r="C17" s="200"/>
      <c r="D17" s="198"/>
      <c r="E17" s="165">
        <f t="shared" ref="E17:I17" si="3">SUM(E18:E23)</f>
        <v>1673624.5360000001</v>
      </c>
      <c r="F17" s="165">
        <f t="shared" si="3"/>
        <v>1054074.817</v>
      </c>
      <c r="G17" s="165">
        <f t="shared" si="3"/>
        <v>1508796.0589999999</v>
      </c>
      <c r="H17" s="165">
        <f t="shared" si="3"/>
        <v>1012956.737</v>
      </c>
      <c r="I17" s="165">
        <f t="shared" si="3"/>
        <v>1035832.7069999999</v>
      </c>
      <c r="J17" s="165">
        <f>SUM(J18:J23)</f>
        <v>972755.61199999996</v>
      </c>
    </row>
    <row r="18" spans="2:10" x14ac:dyDescent="0.25">
      <c r="B18" s="143"/>
      <c r="C18" s="144">
        <v>30</v>
      </c>
      <c r="D18" s="145" t="s">
        <v>750</v>
      </c>
      <c r="E18" s="147">
        <v>325249.53499999997</v>
      </c>
      <c r="F18" s="147">
        <v>272985.63799999998</v>
      </c>
      <c r="G18" s="147">
        <v>324652.55900000001</v>
      </c>
      <c r="H18" s="147">
        <v>235082.435</v>
      </c>
      <c r="I18" s="147">
        <v>291804.20699999999</v>
      </c>
      <c r="J18" s="147">
        <v>264191.50699999998</v>
      </c>
    </row>
    <row r="19" spans="2:10" x14ac:dyDescent="0.25">
      <c r="B19" s="143"/>
      <c r="C19" s="144" t="s">
        <v>334</v>
      </c>
      <c r="D19" s="153" t="s">
        <v>364</v>
      </c>
      <c r="E19" s="147">
        <v>232425</v>
      </c>
      <c r="F19" s="147">
        <v>69331.455000000002</v>
      </c>
      <c r="G19" s="147">
        <v>362500</v>
      </c>
      <c r="H19" s="147">
        <v>273488.79100000003</v>
      </c>
      <c r="I19" s="147">
        <v>306150</v>
      </c>
      <c r="J19" s="147">
        <v>295572.44400000002</v>
      </c>
    </row>
    <row r="20" spans="2:10" ht="22.5" x14ac:dyDescent="0.25">
      <c r="B20" s="143"/>
      <c r="C20" s="144" t="s">
        <v>365</v>
      </c>
      <c r="D20" s="153" t="s">
        <v>751</v>
      </c>
      <c r="E20" s="147">
        <v>325371.79500000004</v>
      </c>
      <c r="F20" s="147">
        <v>277603.7</v>
      </c>
      <c r="G20" s="147">
        <v>246518</v>
      </c>
      <c r="H20" s="147">
        <v>178831.617</v>
      </c>
      <c r="I20" s="147">
        <v>182000</v>
      </c>
      <c r="J20" s="147">
        <v>158708.12</v>
      </c>
    </row>
    <row r="21" spans="2:10" x14ac:dyDescent="0.25">
      <c r="B21" s="143"/>
      <c r="C21" s="144" t="s">
        <v>350</v>
      </c>
      <c r="D21" s="145" t="s">
        <v>351</v>
      </c>
      <c r="E21" s="147">
        <v>709227.5</v>
      </c>
      <c r="F21" s="147">
        <v>370421.73800000001</v>
      </c>
      <c r="G21" s="147">
        <v>575125.5</v>
      </c>
      <c r="H21" s="147">
        <v>325553.89399999997</v>
      </c>
      <c r="I21" s="147">
        <v>255878.5</v>
      </c>
      <c r="J21" s="147">
        <v>254283.541</v>
      </c>
    </row>
    <row r="22" spans="2:10" ht="22.9" customHeight="1" x14ac:dyDescent="0.25">
      <c r="B22" s="143"/>
      <c r="C22" s="144" t="s">
        <v>752</v>
      </c>
      <c r="D22" s="153" t="s">
        <v>753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  <c r="J22" s="147">
        <v>0</v>
      </c>
    </row>
    <row r="23" spans="2:10" x14ac:dyDescent="0.25">
      <c r="B23" s="197"/>
      <c r="C23" s="144" t="s">
        <v>367</v>
      </c>
      <c r="D23" s="145" t="s">
        <v>754</v>
      </c>
      <c r="E23" s="147">
        <v>81350.706000000006</v>
      </c>
      <c r="F23" s="147">
        <v>63732.286</v>
      </c>
      <c r="G23" s="147">
        <v>0</v>
      </c>
      <c r="H23" s="147">
        <v>0</v>
      </c>
      <c r="I23" s="147">
        <v>0</v>
      </c>
      <c r="J23" s="147">
        <v>0</v>
      </c>
    </row>
    <row r="24" spans="2:10" x14ac:dyDescent="0.25">
      <c r="B24" s="199" t="s">
        <v>755</v>
      </c>
      <c r="C24" s="200"/>
      <c r="D24" s="198"/>
      <c r="E24" s="165">
        <f t="shared" ref="E24:I24" si="4">E25</f>
        <v>1034400.0000000001</v>
      </c>
      <c r="F24" s="165">
        <f t="shared" si="4"/>
        <v>783969.21799999999</v>
      </c>
      <c r="G24" s="165">
        <f t="shared" si="4"/>
        <v>2643229</v>
      </c>
      <c r="H24" s="165">
        <f t="shared" si="4"/>
        <v>2430960.071</v>
      </c>
      <c r="I24" s="165">
        <f t="shared" si="4"/>
        <v>2397732</v>
      </c>
      <c r="J24" s="165">
        <f>J25</f>
        <v>2308223.9929999998</v>
      </c>
    </row>
    <row r="25" spans="2:10" ht="22.5" x14ac:dyDescent="0.25">
      <c r="B25" s="161"/>
      <c r="C25" s="175" t="s">
        <v>264</v>
      </c>
      <c r="D25" s="169" t="s">
        <v>756</v>
      </c>
      <c r="E25" s="170">
        <v>1034400.0000000001</v>
      </c>
      <c r="F25" s="170">
        <v>783969.21799999999</v>
      </c>
      <c r="G25" s="170">
        <v>2643229</v>
      </c>
      <c r="H25" s="170">
        <v>2430960.071</v>
      </c>
      <c r="I25" s="170">
        <v>2397732</v>
      </c>
      <c r="J25" s="170">
        <v>2308223.9929999998</v>
      </c>
    </row>
    <row r="26" spans="2:10" x14ac:dyDescent="0.25">
      <c r="B26" s="395" t="s">
        <v>666</v>
      </c>
      <c r="C26" s="396"/>
      <c r="D26" s="148"/>
      <c r="E26" s="162"/>
      <c r="F26" s="150"/>
      <c r="G26" s="150"/>
      <c r="H26" s="150"/>
      <c r="I26" s="150"/>
      <c r="J26" s="150"/>
    </row>
    <row r="27" spans="2:10" x14ac:dyDescent="0.25">
      <c r="B27" s="386">
        <v>40</v>
      </c>
      <c r="C27" s="387"/>
      <c r="D27" s="151" t="s">
        <v>667</v>
      </c>
      <c r="E27" s="171">
        <f t="shared" ref="E27:I27" si="5">SUM(E28:E30)</f>
        <v>129816</v>
      </c>
      <c r="F27" s="171">
        <f t="shared" si="5"/>
        <v>126992.666</v>
      </c>
      <c r="G27" s="171">
        <f t="shared" si="5"/>
        <v>128137.94100000001</v>
      </c>
      <c r="H27" s="171">
        <f t="shared" si="5"/>
        <v>127380.54800000001</v>
      </c>
      <c r="I27" s="171">
        <f t="shared" si="5"/>
        <v>139938</v>
      </c>
      <c r="J27" s="171">
        <f>SUM(J28:J30)</f>
        <v>136279.35</v>
      </c>
    </row>
    <row r="28" spans="2:10" x14ac:dyDescent="0.25">
      <c r="B28" s="143"/>
      <c r="C28" s="145">
        <v>401</v>
      </c>
      <c r="D28" s="145" t="s">
        <v>668</v>
      </c>
      <c r="E28" s="147">
        <v>91664</v>
      </c>
      <c r="F28" s="147">
        <v>89867.384999999995</v>
      </c>
      <c r="G28" s="147">
        <v>90531.941000000006</v>
      </c>
      <c r="H28" s="147">
        <v>90161.342000000004</v>
      </c>
      <c r="I28" s="147">
        <v>99030</v>
      </c>
      <c r="J28" s="147">
        <v>96493.862999999998</v>
      </c>
    </row>
    <row r="29" spans="2:10" x14ac:dyDescent="0.25">
      <c r="B29" s="143"/>
      <c r="C29" s="145">
        <v>402</v>
      </c>
      <c r="D29" s="145" t="s">
        <v>87</v>
      </c>
      <c r="E29" s="147">
        <v>35532</v>
      </c>
      <c r="F29" s="147">
        <v>34893.281000000003</v>
      </c>
      <c r="G29" s="147">
        <v>35106</v>
      </c>
      <c r="H29" s="147">
        <v>35032.205999999998</v>
      </c>
      <c r="I29" s="147">
        <v>38458</v>
      </c>
      <c r="J29" s="147">
        <v>37455.487000000001</v>
      </c>
    </row>
    <row r="30" spans="2:10" x14ac:dyDescent="0.25">
      <c r="B30" s="143"/>
      <c r="C30" s="145">
        <v>404</v>
      </c>
      <c r="D30" s="145" t="s">
        <v>88</v>
      </c>
      <c r="E30" s="147">
        <v>2620</v>
      </c>
      <c r="F30" s="147">
        <v>2232</v>
      </c>
      <c r="G30" s="147">
        <v>2500</v>
      </c>
      <c r="H30" s="147">
        <v>2187</v>
      </c>
      <c r="I30" s="147">
        <v>2450</v>
      </c>
      <c r="J30" s="147">
        <v>2330</v>
      </c>
    </row>
    <row r="31" spans="2:10" x14ac:dyDescent="0.25">
      <c r="B31" s="386">
        <v>42</v>
      </c>
      <c r="C31" s="387"/>
      <c r="D31" s="151" t="s">
        <v>670</v>
      </c>
      <c r="E31" s="201">
        <f t="shared" ref="E31:I31" si="6">SUM(E32:E38)</f>
        <v>192595</v>
      </c>
      <c r="F31" s="201">
        <f t="shared" si="6"/>
        <v>118448.958</v>
      </c>
      <c r="G31" s="201">
        <f t="shared" si="6"/>
        <v>272628.49100000004</v>
      </c>
      <c r="H31" s="201">
        <f t="shared" si="6"/>
        <v>175061.31900000002</v>
      </c>
      <c r="I31" s="201">
        <f t="shared" si="6"/>
        <v>283540</v>
      </c>
      <c r="J31" s="201">
        <f>SUM(J32:J38)</f>
        <v>218413.64299999998</v>
      </c>
    </row>
    <row r="32" spans="2:10" x14ac:dyDescent="0.25">
      <c r="B32" s="143"/>
      <c r="C32" s="145">
        <v>420</v>
      </c>
      <c r="D32" s="145" t="s">
        <v>671</v>
      </c>
      <c r="E32" s="147">
        <v>3200</v>
      </c>
      <c r="F32" s="147">
        <v>761.20799999999997</v>
      </c>
      <c r="G32" s="147">
        <v>3523</v>
      </c>
      <c r="H32" s="147">
        <v>1625.06</v>
      </c>
      <c r="I32" s="147">
        <v>6100</v>
      </c>
      <c r="J32" s="147">
        <v>4010.0720000000001</v>
      </c>
    </row>
    <row r="33" spans="2:10" x14ac:dyDescent="0.25">
      <c r="B33" s="143"/>
      <c r="C33" s="145">
        <v>421</v>
      </c>
      <c r="D33" s="153" t="s">
        <v>672</v>
      </c>
      <c r="E33" s="147">
        <v>13540</v>
      </c>
      <c r="F33" s="147">
        <v>10719.315999999999</v>
      </c>
      <c r="G33" s="147">
        <v>16855.491000000002</v>
      </c>
      <c r="H33" s="147">
        <v>12119.3</v>
      </c>
      <c r="I33" s="147">
        <v>16020</v>
      </c>
      <c r="J33" s="147">
        <v>9533.9639999999999</v>
      </c>
    </row>
    <row r="34" spans="2:10" x14ac:dyDescent="0.25">
      <c r="B34" s="143"/>
      <c r="C34" s="145">
        <v>423</v>
      </c>
      <c r="D34" s="145" t="s">
        <v>673</v>
      </c>
      <c r="E34" s="147">
        <v>2100</v>
      </c>
      <c r="F34" s="147">
        <v>1350.8530000000001</v>
      </c>
      <c r="G34" s="147">
        <v>2200</v>
      </c>
      <c r="H34" s="147">
        <v>966.86099999999999</v>
      </c>
      <c r="I34" s="147">
        <v>2450</v>
      </c>
      <c r="J34" s="147">
        <v>1156.508</v>
      </c>
    </row>
    <row r="35" spans="2:10" x14ac:dyDescent="0.25">
      <c r="B35" s="143"/>
      <c r="C35" s="145">
        <v>424</v>
      </c>
      <c r="D35" s="145" t="s">
        <v>674</v>
      </c>
      <c r="E35" s="147">
        <v>9625</v>
      </c>
      <c r="F35" s="147">
        <v>3892.6349999999998</v>
      </c>
      <c r="G35" s="147">
        <v>9110</v>
      </c>
      <c r="H35" s="147">
        <v>4172.9530000000004</v>
      </c>
      <c r="I35" s="147">
        <v>7300</v>
      </c>
      <c r="J35" s="147">
        <v>2459.6329999999998</v>
      </c>
    </row>
    <row r="36" spans="2:10" x14ac:dyDescent="0.25">
      <c r="B36" s="143"/>
      <c r="C36" s="145">
        <v>425</v>
      </c>
      <c r="D36" s="145" t="s">
        <v>675</v>
      </c>
      <c r="E36" s="147">
        <v>151410</v>
      </c>
      <c r="F36" s="147">
        <v>92614.849000000002</v>
      </c>
      <c r="G36" s="147">
        <v>219700</v>
      </c>
      <c r="H36" s="147">
        <v>140783.967</v>
      </c>
      <c r="I36" s="147">
        <v>233420</v>
      </c>
      <c r="J36" s="147">
        <v>188680.16699999999</v>
      </c>
    </row>
    <row r="37" spans="2:10" x14ac:dyDescent="0.25">
      <c r="B37" s="143"/>
      <c r="C37" s="145">
        <v>426</v>
      </c>
      <c r="D37" s="145" t="s">
        <v>676</v>
      </c>
      <c r="E37" s="147">
        <v>8370</v>
      </c>
      <c r="F37" s="147">
        <v>5348.5779999999995</v>
      </c>
      <c r="G37" s="147">
        <v>14340</v>
      </c>
      <c r="H37" s="147">
        <v>11130.823</v>
      </c>
      <c r="I37" s="147">
        <v>13250</v>
      </c>
      <c r="J37" s="147">
        <v>10175.959000000001</v>
      </c>
    </row>
    <row r="38" spans="2:10" x14ac:dyDescent="0.25">
      <c r="B38" s="143"/>
      <c r="C38" s="145">
        <v>427</v>
      </c>
      <c r="D38" s="145" t="s">
        <v>700</v>
      </c>
      <c r="E38" s="147">
        <v>4350</v>
      </c>
      <c r="F38" s="147">
        <v>3761.5189999999998</v>
      </c>
      <c r="G38" s="147">
        <v>6900</v>
      </c>
      <c r="H38" s="147">
        <v>4262.3549999999996</v>
      </c>
      <c r="I38" s="147">
        <v>5000</v>
      </c>
      <c r="J38" s="147">
        <v>2397.34</v>
      </c>
    </row>
    <row r="39" spans="2:10" x14ac:dyDescent="0.25">
      <c r="B39" s="386">
        <v>46</v>
      </c>
      <c r="C39" s="387"/>
      <c r="D39" s="151" t="s">
        <v>677</v>
      </c>
      <c r="E39" s="171">
        <f t="shared" ref="E39:I39" si="7">SUM(E40:E42)</f>
        <v>551211</v>
      </c>
      <c r="F39" s="171">
        <f t="shared" si="7"/>
        <v>546574.86899999995</v>
      </c>
      <c r="G39" s="171">
        <f t="shared" si="7"/>
        <v>1010273.5090000001</v>
      </c>
      <c r="H39" s="171">
        <f t="shared" si="7"/>
        <v>1004904.139</v>
      </c>
      <c r="I39" s="171">
        <f t="shared" si="7"/>
        <v>695090</v>
      </c>
      <c r="J39" s="171">
        <f>SUM(J40:J42)</f>
        <v>616683.94200000004</v>
      </c>
    </row>
    <row r="40" spans="2:10" x14ac:dyDescent="0.25">
      <c r="B40" s="143"/>
      <c r="C40" s="145">
        <v>461</v>
      </c>
      <c r="D40" s="145" t="s">
        <v>757</v>
      </c>
      <c r="E40" s="147">
        <v>438000</v>
      </c>
      <c r="F40" s="147">
        <v>436748.13299999997</v>
      </c>
      <c r="G40" s="147">
        <v>487000</v>
      </c>
      <c r="H40" s="147">
        <v>486999.48599999998</v>
      </c>
      <c r="I40" s="147">
        <v>450000</v>
      </c>
      <c r="J40" s="147">
        <v>376779.40899999999</v>
      </c>
    </row>
    <row r="41" spans="2:10" x14ac:dyDescent="0.25">
      <c r="B41" s="143"/>
      <c r="C41" s="145">
        <v>464</v>
      </c>
      <c r="D41" s="145" t="s">
        <v>678</v>
      </c>
      <c r="E41" s="147">
        <v>67103.103000000003</v>
      </c>
      <c r="F41" s="147">
        <v>63718.883000000002</v>
      </c>
      <c r="G41" s="147">
        <v>486991.66100000002</v>
      </c>
      <c r="H41" s="147">
        <v>481622.80499999999</v>
      </c>
      <c r="I41" s="147">
        <v>244311.571</v>
      </c>
      <c r="J41" s="147">
        <v>239126.10399999999</v>
      </c>
    </row>
    <row r="42" spans="2:10" x14ac:dyDescent="0.25">
      <c r="B42" s="143"/>
      <c r="C42" s="145">
        <v>465</v>
      </c>
      <c r="D42" s="145" t="s">
        <v>758</v>
      </c>
      <c r="E42" s="147">
        <v>46107.897000000004</v>
      </c>
      <c r="F42" s="147">
        <v>46107.852999999996</v>
      </c>
      <c r="G42" s="147">
        <v>36281.847999999998</v>
      </c>
      <c r="H42" s="147">
        <v>36281.847999999998</v>
      </c>
      <c r="I42" s="147">
        <v>778.42899999999997</v>
      </c>
      <c r="J42" s="147">
        <v>778.42899999999997</v>
      </c>
    </row>
    <row r="43" spans="2:10" x14ac:dyDescent="0.25">
      <c r="B43" s="386">
        <v>48</v>
      </c>
      <c r="C43" s="387"/>
      <c r="D43" s="151" t="s">
        <v>679</v>
      </c>
      <c r="E43" s="171">
        <f t="shared" ref="E43:I43" si="8">SUM(E44:E51)</f>
        <v>3063457</v>
      </c>
      <c r="F43" s="171">
        <f t="shared" si="8"/>
        <v>1976841.51</v>
      </c>
      <c r="G43" s="171">
        <f t="shared" si="8"/>
        <v>4345237.0590000004</v>
      </c>
      <c r="H43" s="171">
        <f t="shared" si="8"/>
        <v>3427177.3810000001</v>
      </c>
      <c r="I43" s="171">
        <f t="shared" si="8"/>
        <v>18982838</v>
      </c>
      <c r="J43" s="171">
        <f>SUM(J44:J51)</f>
        <v>18868207.954</v>
      </c>
    </row>
    <row r="44" spans="2:10" x14ac:dyDescent="0.25">
      <c r="B44" s="143"/>
      <c r="C44" s="145">
        <v>480</v>
      </c>
      <c r="D44" s="145" t="s">
        <v>96</v>
      </c>
      <c r="E44" s="147">
        <v>47694.25</v>
      </c>
      <c r="F44" s="147">
        <v>2151.4139999999998</v>
      </c>
      <c r="G44" s="147">
        <v>136357</v>
      </c>
      <c r="H44" s="147">
        <v>508.07900000000001</v>
      </c>
      <c r="I44" s="147">
        <v>17765.293000000001</v>
      </c>
      <c r="J44" s="147">
        <v>1231.8820000000001</v>
      </c>
    </row>
    <row r="45" spans="2:10" x14ac:dyDescent="0.25">
      <c r="B45" s="143"/>
      <c r="C45" s="145">
        <v>481</v>
      </c>
      <c r="D45" s="145" t="s">
        <v>98</v>
      </c>
      <c r="E45" s="147">
        <v>0</v>
      </c>
      <c r="F45" s="147">
        <v>0</v>
      </c>
      <c r="G45" s="147">
        <v>75</v>
      </c>
      <c r="H45" s="147">
        <v>68.44</v>
      </c>
      <c r="I45" s="147">
        <v>3100</v>
      </c>
      <c r="J45" s="147">
        <v>0</v>
      </c>
    </row>
    <row r="46" spans="2:10" x14ac:dyDescent="0.25">
      <c r="B46" s="143"/>
      <c r="C46" s="145">
        <v>482</v>
      </c>
      <c r="D46" s="145" t="s">
        <v>98</v>
      </c>
      <c r="E46" s="147">
        <v>1667575.5360000001</v>
      </c>
      <c r="F46" s="147">
        <v>1071844.844</v>
      </c>
      <c r="G46" s="147">
        <v>1479140.0589999999</v>
      </c>
      <c r="H46" s="147">
        <v>1011678.944</v>
      </c>
      <c r="I46" s="147">
        <v>1045741.144</v>
      </c>
      <c r="J46" s="147">
        <v>1007573.015</v>
      </c>
    </row>
    <row r="47" spans="2:10" x14ac:dyDescent="0.25">
      <c r="B47" s="143"/>
      <c r="C47" s="145">
        <v>483</v>
      </c>
      <c r="D47" s="145" t="s">
        <v>99</v>
      </c>
      <c r="E47" s="147">
        <v>2550.2139999999999</v>
      </c>
      <c r="F47" s="147">
        <v>359.584</v>
      </c>
      <c r="G47" s="147">
        <v>0</v>
      </c>
      <c r="H47" s="147">
        <v>0</v>
      </c>
      <c r="I47" s="147">
        <v>0</v>
      </c>
      <c r="J47" s="147">
        <v>0</v>
      </c>
    </row>
    <row r="48" spans="2:10" x14ac:dyDescent="0.25">
      <c r="B48" s="143"/>
      <c r="C48" s="145">
        <v>485</v>
      </c>
      <c r="D48" s="145" t="s">
        <v>759</v>
      </c>
      <c r="E48" s="147">
        <v>9155</v>
      </c>
      <c r="F48" s="147">
        <v>3878.069</v>
      </c>
      <c r="G48" s="147">
        <v>86250</v>
      </c>
      <c r="H48" s="147">
        <v>14745.165000000001</v>
      </c>
      <c r="I48" s="147">
        <v>21515.562999999998</v>
      </c>
      <c r="J48" s="147">
        <v>9208.7049999999999</v>
      </c>
    </row>
    <row r="49" spans="2:10" x14ac:dyDescent="0.25">
      <c r="B49" s="143"/>
      <c r="C49" s="145">
        <v>486</v>
      </c>
      <c r="D49" s="145" t="s">
        <v>102</v>
      </c>
      <c r="E49" s="147">
        <v>2000</v>
      </c>
      <c r="F49" s="147">
        <v>0</v>
      </c>
      <c r="G49" s="147">
        <v>2500</v>
      </c>
      <c r="H49" s="147">
        <v>2496.7199999999998</v>
      </c>
      <c r="I49" s="147">
        <v>0</v>
      </c>
      <c r="J49" s="147">
        <v>0</v>
      </c>
    </row>
    <row r="50" spans="2:10" x14ac:dyDescent="0.25">
      <c r="B50" s="143"/>
      <c r="C50" s="145">
        <v>488</v>
      </c>
      <c r="D50" s="145" t="s">
        <v>103</v>
      </c>
      <c r="E50" s="147">
        <v>454925</v>
      </c>
      <c r="F50" s="147">
        <v>268189.109</v>
      </c>
      <c r="G50" s="147">
        <v>765500</v>
      </c>
      <c r="H50" s="147">
        <v>685178.35</v>
      </c>
      <c r="I50" s="147">
        <v>1357394</v>
      </c>
      <c r="J50" s="147">
        <v>1329156.3870000001</v>
      </c>
    </row>
    <row r="51" spans="2:10" ht="23.25" thickBot="1" x14ac:dyDescent="0.3">
      <c r="B51" s="163"/>
      <c r="C51" s="174">
        <v>489</v>
      </c>
      <c r="D51" s="156" t="s">
        <v>735</v>
      </c>
      <c r="E51" s="158">
        <v>879557</v>
      </c>
      <c r="F51" s="158">
        <v>630418.49</v>
      </c>
      <c r="G51" s="158">
        <v>1875415</v>
      </c>
      <c r="H51" s="158">
        <v>1712501.683</v>
      </c>
      <c r="I51" s="158">
        <v>16537322</v>
      </c>
      <c r="J51" s="158">
        <v>16521037.965</v>
      </c>
    </row>
    <row r="52" spans="2:10" x14ac:dyDescent="0.25">
      <c r="D52" s="159"/>
      <c r="E52" s="124">
        <f>E43+E39+E31+E27</f>
        <v>3937079</v>
      </c>
      <c r="F52" s="124">
        <f>F43+F39+F31+F27</f>
        <v>2768858.003</v>
      </c>
      <c r="G52" s="124">
        <f>G43+G39+G31+G27</f>
        <v>5756277</v>
      </c>
      <c r="H52" s="124">
        <f>H43+H39+H31+H27</f>
        <v>4734523.3870000001</v>
      </c>
      <c r="I52" s="124">
        <f t="shared" ref="I52:J52" si="9">I43+I39+I31+I27</f>
        <v>20101406</v>
      </c>
      <c r="J52" s="124">
        <f t="shared" si="9"/>
        <v>19839584.889000002</v>
      </c>
    </row>
    <row r="53" spans="2:10" x14ac:dyDescent="0.25">
      <c r="D53" s="159"/>
      <c r="E53" s="134">
        <f>E52-E6</f>
        <v>0</v>
      </c>
      <c r="F53" s="134">
        <f>F52-F6</f>
        <v>0</v>
      </c>
      <c r="G53" s="134">
        <f>G52-G6</f>
        <v>0</v>
      </c>
      <c r="H53" s="134">
        <f>H52-H6</f>
        <v>0</v>
      </c>
      <c r="I53" s="134">
        <f t="shared" ref="I53:J53" si="10">I52-I6</f>
        <v>0</v>
      </c>
      <c r="J53" s="134">
        <f t="shared" si="10"/>
        <v>0</v>
      </c>
    </row>
    <row r="54" spans="2:10" x14ac:dyDescent="0.25">
      <c r="D54" s="159"/>
    </row>
  </sheetData>
  <mergeCells count="8">
    <mergeCell ref="B39:C39"/>
    <mergeCell ref="B43:C43"/>
    <mergeCell ref="B4:H4"/>
    <mergeCell ref="B5:D5"/>
    <mergeCell ref="B6:D6"/>
    <mergeCell ref="B26:C26"/>
    <mergeCell ref="B27:C27"/>
    <mergeCell ref="B31:C3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topLeftCell="B4" zoomScale="90" zoomScaleNormal="90" workbookViewId="0">
      <selection activeCell="E34" sqref="E34"/>
    </sheetView>
  </sheetViews>
  <sheetFormatPr defaultColWidth="17.5703125" defaultRowHeight="15" x14ac:dyDescent="0.25"/>
  <cols>
    <col min="1" max="1" width="2.28515625" style="306" customWidth="1"/>
    <col min="2" max="3" width="4.85546875" style="306" customWidth="1"/>
    <col min="4" max="4" width="46" style="306" customWidth="1"/>
    <col min="5" max="10" width="14.5703125" style="306" customWidth="1"/>
    <col min="11" max="16384" width="17.5703125" style="306"/>
  </cols>
  <sheetData>
    <row r="1" spans="1:33" x14ac:dyDescent="0.25">
      <c r="O1" s="306">
        <v>1000</v>
      </c>
    </row>
    <row r="2" spans="1:33" ht="27" customHeight="1" thickBot="1" x14ac:dyDescent="0.3"/>
    <row r="3" spans="1:33" x14ac:dyDescent="0.25">
      <c r="B3" s="397" t="s">
        <v>660</v>
      </c>
      <c r="C3" s="398"/>
      <c r="D3" s="398"/>
      <c r="E3" s="398"/>
      <c r="F3" s="398"/>
      <c r="G3" s="398"/>
      <c r="H3" s="398"/>
    </row>
    <row r="4" spans="1:33" ht="29.45" customHeight="1" x14ac:dyDescent="0.25">
      <c r="B4" s="399" t="s">
        <v>629</v>
      </c>
      <c r="C4" s="400"/>
      <c r="D4" s="401"/>
      <c r="E4" s="176" t="s">
        <v>171</v>
      </c>
      <c r="F4" s="176" t="s">
        <v>662</v>
      </c>
      <c r="G4" s="176" t="s">
        <v>172</v>
      </c>
      <c r="H4" s="176" t="s">
        <v>663</v>
      </c>
      <c r="I4" s="176"/>
      <c r="J4" s="176"/>
    </row>
    <row r="5" spans="1:33" x14ac:dyDescent="0.25">
      <c r="B5" s="409" t="s">
        <v>739</v>
      </c>
      <c r="C5" s="410"/>
      <c r="D5" s="410"/>
      <c r="E5" s="307">
        <f t="shared" ref="E5:I5" si="0">E6+E12+E15+E20+E24+E30</f>
        <v>2627683</v>
      </c>
      <c r="F5" s="307">
        <f t="shared" si="0"/>
        <v>2511792.6289999997</v>
      </c>
      <c r="G5" s="307">
        <f t="shared" si="0"/>
        <v>2112301</v>
      </c>
      <c r="H5" s="307">
        <f t="shared" si="0"/>
        <v>1969491.1810000001</v>
      </c>
      <c r="I5" s="307">
        <f t="shared" si="0"/>
        <v>1632083</v>
      </c>
      <c r="J5" s="307">
        <f>J6+J12+J15+J20+J24+J30</f>
        <v>1466853.4739999999</v>
      </c>
    </row>
    <row r="6" spans="1:33" s="304" customFormat="1" x14ac:dyDescent="0.25">
      <c r="A6" s="303"/>
      <c r="B6" s="468">
        <v>1</v>
      </c>
      <c r="C6" s="469"/>
      <c r="D6" s="200" t="s">
        <v>684</v>
      </c>
      <c r="E6" s="165">
        <f t="shared" ref="E6:I6" si="1">SUM(E7:E11)</f>
        <v>125206</v>
      </c>
      <c r="F6" s="165">
        <f t="shared" si="1"/>
        <v>123314.586</v>
      </c>
      <c r="G6" s="165">
        <f t="shared" si="1"/>
        <v>210385.13699999999</v>
      </c>
      <c r="H6" s="165">
        <f t="shared" si="1"/>
        <v>161359.85699999999</v>
      </c>
      <c r="I6" s="165">
        <f t="shared" si="1"/>
        <v>194413.34</v>
      </c>
      <c r="J6" s="165">
        <f>SUM(J7:J11)</f>
        <v>165728.02399999998</v>
      </c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</row>
    <row r="7" spans="1:33" x14ac:dyDescent="0.25">
      <c r="B7" s="143"/>
      <c r="C7" s="145">
        <v>10</v>
      </c>
      <c r="D7" s="145" t="s">
        <v>684</v>
      </c>
      <c r="E7" s="267">
        <v>102985</v>
      </c>
      <c r="F7" s="267">
        <v>101444.372</v>
      </c>
      <c r="G7" s="267">
        <v>142545.13699999999</v>
      </c>
      <c r="H7" s="267">
        <v>135015.946</v>
      </c>
      <c r="I7" s="267">
        <v>133170.34</v>
      </c>
      <c r="J7" s="267">
        <v>125215.101</v>
      </c>
    </row>
    <row r="8" spans="1:33" x14ac:dyDescent="0.25">
      <c r="B8" s="143"/>
      <c r="C8" s="145">
        <v>11</v>
      </c>
      <c r="D8" s="145" t="s">
        <v>1048</v>
      </c>
      <c r="E8" s="267">
        <v>7961</v>
      </c>
      <c r="F8" s="267">
        <v>7844.1989999999996</v>
      </c>
      <c r="G8" s="267">
        <v>10365</v>
      </c>
      <c r="H8" s="267">
        <v>9861.9930000000004</v>
      </c>
      <c r="I8" s="267">
        <v>8176</v>
      </c>
      <c r="J8" s="267">
        <v>7797.2860000000001</v>
      </c>
    </row>
    <row r="9" spans="1:33" x14ac:dyDescent="0.25">
      <c r="B9" s="143"/>
      <c r="C9" s="145">
        <v>12</v>
      </c>
      <c r="D9" s="153" t="s">
        <v>1049</v>
      </c>
      <c r="E9" s="267">
        <v>12056</v>
      </c>
      <c r="F9" s="267">
        <v>11998.109</v>
      </c>
      <c r="G9" s="267">
        <v>12567</v>
      </c>
      <c r="H9" s="267">
        <v>12216.004999999999</v>
      </c>
      <c r="I9" s="267">
        <v>13076</v>
      </c>
      <c r="J9" s="267">
        <v>12634.651</v>
      </c>
    </row>
    <row r="10" spans="1:33" ht="22.5" x14ac:dyDescent="0.25">
      <c r="B10" s="143"/>
      <c r="C10" s="145">
        <v>14</v>
      </c>
      <c r="D10" s="153" t="s">
        <v>1050</v>
      </c>
      <c r="E10" s="267">
        <v>2104</v>
      </c>
      <c r="F10" s="267">
        <v>2027.9059999999999</v>
      </c>
      <c r="G10" s="267">
        <v>2008</v>
      </c>
      <c r="H10" s="267">
        <v>2007.1859999999999</v>
      </c>
      <c r="I10" s="267">
        <v>3400</v>
      </c>
      <c r="J10" s="267">
        <v>2849.2159999999999</v>
      </c>
    </row>
    <row r="11" spans="1:33" x14ac:dyDescent="0.25">
      <c r="B11" s="143"/>
      <c r="C11" s="144" t="s">
        <v>308</v>
      </c>
      <c r="D11" s="145" t="s">
        <v>383</v>
      </c>
      <c r="E11" s="267">
        <v>100</v>
      </c>
      <c r="F11" s="267">
        <v>0</v>
      </c>
      <c r="G11" s="267">
        <v>42900</v>
      </c>
      <c r="H11" s="267">
        <v>2258.7269999999999</v>
      </c>
      <c r="I11" s="267">
        <v>36591</v>
      </c>
      <c r="J11" s="267">
        <v>17231.77</v>
      </c>
    </row>
    <row r="12" spans="1:33" s="304" customFormat="1" x14ac:dyDescent="0.25">
      <c r="A12" s="303"/>
      <c r="B12" s="460">
        <v>2</v>
      </c>
      <c r="C12" s="461"/>
      <c r="D12" s="200" t="s">
        <v>1051</v>
      </c>
      <c r="E12" s="165">
        <f t="shared" ref="E12:I12" si="2">SUM(E13:E14)</f>
        <v>225956</v>
      </c>
      <c r="F12" s="165">
        <f t="shared" si="2"/>
        <v>224223.97099999999</v>
      </c>
      <c r="G12" s="165">
        <f t="shared" si="2"/>
        <v>234943</v>
      </c>
      <c r="H12" s="165">
        <f t="shared" si="2"/>
        <v>231167.32199999999</v>
      </c>
      <c r="I12" s="165">
        <f t="shared" si="2"/>
        <v>275392</v>
      </c>
      <c r="J12" s="165">
        <f>SUM(J13:J14)</f>
        <v>247022.481</v>
      </c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303"/>
      <c r="AG12" s="303"/>
    </row>
    <row r="13" spans="1:33" x14ac:dyDescent="0.25">
      <c r="B13" s="143"/>
      <c r="C13" s="145">
        <v>20</v>
      </c>
      <c r="D13" s="145" t="s">
        <v>1051</v>
      </c>
      <c r="E13" s="267">
        <v>25391</v>
      </c>
      <c r="F13" s="267">
        <v>23724.163</v>
      </c>
      <c r="G13" s="267">
        <v>33316</v>
      </c>
      <c r="H13" s="267">
        <v>31889.952000000001</v>
      </c>
      <c r="I13" s="267">
        <v>54571</v>
      </c>
      <c r="J13" s="267">
        <v>28775.623</v>
      </c>
    </row>
    <row r="14" spans="1:33" x14ac:dyDescent="0.25">
      <c r="B14" s="143"/>
      <c r="C14" s="145">
        <v>21</v>
      </c>
      <c r="D14" s="145" t="s">
        <v>1052</v>
      </c>
      <c r="E14" s="267">
        <v>200565</v>
      </c>
      <c r="F14" s="267">
        <v>200499.80799999999</v>
      </c>
      <c r="G14" s="267">
        <v>201627</v>
      </c>
      <c r="H14" s="267">
        <v>199277.37</v>
      </c>
      <c r="I14" s="267">
        <v>220821</v>
      </c>
      <c r="J14" s="267">
        <v>218246.85800000001</v>
      </c>
    </row>
    <row r="15" spans="1:33" s="304" customFormat="1" x14ac:dyDescent="0.25">
      <c r="A15" s="303"/>
      <c r="B15" s="460">
        <v>3</v>
      </c>
      <c r="C15" s="461"/>
      <c r="D15" s="200" t="s">
        <v>1053</v>
      </c>
      <c r="E15" s="165">
        <f t="shared" ref="E15:I15" si="3">SUM(E16:E19)</f>
        <v>247944</v>
      </c>
      <c r="F15" s="165">
        <f t="shared" si="3"/>
        <v>239867.57199999999</v>
      </c>
      <c r="G15" s="165">
        <f t="shared" si="3"/>
        <v>298823</v>
      </c>
      <c r="H15" s="165">
        <f t="shared" si="3"/>
        <v>284949.59299999999</v>
      </c>
      <c r="I15" s="165">
        <f t="shared" si="3"/>
        <v>433970.95600000001</v>
      </c>
      <c r="J15" s="165">
        <f>SUM(J16:J19)</f>
        <v>370695.397</v>
      </c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</row>
    <row r="16" spans="1:33" x14ac:dyDescent="0.25">
      <c r="B16" s="143"/>
      <c r="C16" s="145">
        <v>30</v>
      </c>
      <c r="D16" s="145" t="s">
        <v>1054</v>
      </c>
      <c r="E16" s="267">
        <v>55500</v>
      </c>
      <c r="F16" s="267">
        <v>48294.129000000001</v>
      </c>
      <c r="G16" s="267">
        <v>43576</v>
      </c>
      <c r="H16" s="267">
        <v>34426.51</v>
      </c>
      <c r="I16" s="267">
        <v>35847.955999999998</v>
      </c>
      <c r="J16" s="267">
        <v>31070.064999999999</v>
      </c>
    </row>
    <row r="17" spans="1:33" x14ac:dyDescent="0.25">
      <c r="B17" s="143"/>
      <c r="C17" s="145">
        <v>32</v>
      </c>
      <c r="D17" s="145" t="s">
        <v>1055</v>
      </c>
      <c r="E17" s="267">
        <v>153482</v>
      </c>
      <c r="F17" s="267">
        <v>153278.791</v>
      </c>
      <c r="G17" s="267">
        <v>159513</v>
      </c>
      <c r="H17" s="267">
        <v>158478.91899999999</v>
      </c>
      <c r="I17" s="267">
        <v>170147</v>
      </c>
      <c r="J17" s="267">
        <v>169939.55300000001</v>
      </c>
    </row>
    <row r="18" spans="1:33" x14ac:dyDescent="0.25">
      <c r="B18" s="143"/>
      <c r="C18" s="145">
        <v>33</v>
      </c>
      <c r="D18" s="153" t="s">
        <v>1056</v>
      </c>
      <c r="E18" s="267">
        <v>19464</v>
      </c>
      <c r="F18" s="267">
        <v>19355.396000000001</v>
      </c>
      <c r="G18" s="267">
        <v>40352</v>
      </c>
      <c r="H18" s="267">
        <v>36747.402999999998</v>
      </c>
      <c r="I18" s="267">
        <v>59724</v>
      </c>
      <c r="J18" s="267">
        <v>29049.200000000001</v>
      </c>
    </row>
    <row r="19" spans="1:33" x14ac:dyDescent="0.25">
      <c r="B19" s="143"/>
      <c r="C19" s="145">
        <v>34</v>
      </c>
      <c r="D19" s="145" t="s">
        <v>345</v>
      </c>
      <c r="E19" s="267">
        <v>19498</v>
      </c>
      <c r="F19" s="267">
        <v>18939.256000000001</v>
      </c>
      <c r="G19" s="267">
        <v>55382</v>
      </c>
      <c r="H19" s="267">
        <v>55296.760999999999</v>
      </c>
      <c r="I19" s="267">
        <v>168252</v>
      </c>
      <c r="J19" s="267">
        <v>140636.579</v>
      </c>
    </row>
    <row r="20" spans="1:33" s="304" customFormat="1" x14ac:dyDescent="0.25">
      <c r="A20" s="303"/>
      <c r="B20" s="460">
        <v>5</v>
      </c>
      <c r="C20" s="461"/>
      <c r="D20" s="326" t="s">
        <v>1057</v>
      </c>
      <c r="E20" s="165">
        <f t="shared" ref="E20:I20" si="4">SUM(E21:E23)</f>
        <v>64226</v>
      </c>
      <c r="F20" s="165">
        <f t="shared" si="4"/>
        <v>54620.898999999998</v>
      </c>
      <c r="G20" s="165">
        <f t="shared" si="4"/>
        <v>70778</v>
      </c>
      <c r="H20" s="165">
        <f t="shared" si="4"/>
        <v>66133.731</v>
      </c>
      <c r="I20" s="165">
        <f t="shared" si="4"/>
        <v>77848.043999999994</v>
      </c>
      <c r="J20" s="165">
        <f>SUM(J21:J23)</f>
        <v>75646.826000000001</v>
      </c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</row>
    <row r="21" spans="1:33" x14ac:dyDescent="0.25">
      <c r="B21" s="143"/>
      <c r="C21" s="145">
        <v>51</v>
      </c>
      <c r="D21" s="145" t="s">
        <v>1058</v>
      </c>
      <c r="E21" s="267">
        <v>36181</v>
      </c>
      <c r="F21" s="267">
        <v>27237.108</v>
      </c>
      <c r="G21" s="267">
        <v>36967</v>
      </c>
      <c r="H21" s="267">
        <v>36476.108999999997</v>
      </c>
      <c r="I21" s="267">
        <v>41260</v>
      </c>
      <c r="J21" s="267">
        <v>40926.701999999997</v>
      </c>
    </row>
    <row r="22" spans="1:33" x14ac:dyDescent="0.25">
      <c r="B22" s="143"/>
      <c r="C22" s="145">
        <v>52</v>
      </c>
      <c r="D22" s="145" t="s">
        <v>1059</v>
      </c>
      <c r="E22" s="267">
        <v>14985</v>
      </c>
      <c r="F22" s="267">
        <v>14536.579</v>
      </c>
      <c r="G22" s="267">
        <v>14700</v>
      </c>
      <c r="H22" s="267">
        <v>13819.504000000001</v>
      </c>
      <c r="I22" s="267">
        <v>15626</v>
      </c>
      <c r="J22" s="267">
        <v>15114.197</v>
      </c>
    </row>
    <row r="23" spans="1:33" x14ac:dyDescent="0.25">
      <c r="B23" s="143"/>
      <c r="C23" s="145">
        <v>53</v>
      </c>
      <c r="D23" s="145" t="s">
        <v>1060</v>
      </c>
      <c r="E23" s="267">
        <v>13060</v>
      </c>
      <c r="F23" s="267">
        <v>12847.212</v>
      </c>
      <c r="G23" s="267">
        <v>19111</v>
      </c>
      <c r="H23" s="267">
        <v>15838.118</v>
      </c>
      <c r="I23" s="267">
        <v>20962.044000000002</v>
      </c>
      <c r="J23" s="267">
        <v>19605.927</v>
      </c>
    </row>
    <row r="24" spans="1:33" s="304" customFormat="1" x14ac:dyDescent="0.25">
      <c r="A24" s="303"/>
      <c r="B24" s="460">
        <v>6</v>
      </c>
      <c r="C24" s="461"/>
      <c r="D24" s="200" t="s">
        <v>1061</v>
      </c>
      <c r="E24" s="165">
        <f t="shared" ref="E24:I24" si="5">SUM(E25:E29)</f>
        <v>1961992</v>
      </c>
      <c r="F24" s="165">
        <f t="shared" si="5"/>
        <v>1867437.4109999998</v>
      </c>
      <c r="G24" s="165">
        <f t="shared" si="5"/>
        <v>1293321.8160000001</v>
      </c>
      <c r="H24" s="165">
        <f t="shared" si="5"/>
        <v>1221840.6310000001</v>
      </c>
      <c r="I24" s="165">
        <f t="shared" si="5"/>
        <v>645398.66</v>
      </c>
      <c r="J24" s="165">
        <f>SUM(J25:J29)</f>
        <v>603570.47499999998</v>
      </c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303"/>
      <c r="AC24" s="303"/>
      <c r="AD24" s="303"/>
      <c r="AE24" s="303"/>
      <c r="AF24" s="303"/>
      <c r="AG24" s="303"/>
    </row>
    <row r="25" spans="1:33" x14ac:dyDescent="0.25">
      <c r="B25" s="143"/>
      <c r="C25" s="144">
        <v>60</v>
      </c>
      <c r="D25" s="145" t="s">
        <v>1061</v>
      </c>
      <c r="E25" s="267">
        <v>956196</v>
      </c>
      <c r="F25" s="267">
        <v>942132.36199999996</v>
      </c>
      <c r="G25" s="267">
        <v>822964.60800000001</v>
      </c>
      <c r="H25" s="267">
        <v>818503.85699999996</v>
      </c>
      <c r="I25" s="267">
        <v>415377.19300000003</v>
      </c>
      <c r="J25" s="267">
        <v>410927.55499999999</v>
      </c>
    </row>
    <row r="26" spans="1:33" x14ac:dyDescent="0.25">
      <c r="B26" s="143"/>
      <c r="C26" s="144" t="s">
        <v>1062</v>
      </c>
      <c r="D26" s="145" t="s">
        <v>376</v>
      </c>
      <c r="E26" s="267">
        <v>221670</v>
      </c>
      <c r="F26" s="267">
        <v>216453.89600000001</v>
      </c>
      <c r="G26" s="267">
        <v>63598.737000000001</v>
      </c>
      <c r="H26" s="267">
        <v>62346.682000000001</v>
      </c>
      <c r="I26" s="267">
        <v>68572.967000000004</v>
      </c>
      <c r="J26" s="267">
        <v>36339.718999999997</v>
      </c>
    </row>
    <row r="27" spans="1:33" x14ac:dyDescent="0.25">
      <c r="B27" s="143"/>
      <c r="C27" s="144" t="s">
        <v>1063</v>
      </c>
      <c r="D27" s="145" t="s">
        <v>378</v>
      </c>
      <c r="E27" s="267">
        <v>24160</v>
      </c>
      <c r="F27" s="267">
        <v>24127.761999999999</v>
      </c>
      <c r="G27" s="267">
        <v>24200</v>
      </c>
      <c r="H27" s="267">
        <v>24170.592000000001</v>
      </c>
      <c r="I27" s="267">
        <v>24164</v>
      </c>
      <c r="J27" s="267">
        <v>24128.032999999999</v>
      </c>
    </row>
    <row r="28" spans="1:33" ht="19.5" customHeight="1" x14ac:dyDescent="0.25">
      <c r="B28" s="143"/>
      <c r="C28" s="144" t="s">
        <v>1064</v>
      </c>
      <c r="D28" s="153" t="s">
        <v>380</v>
      </c>
      <c r="E28" s="267">
        <v>759966</v>
      </c>
      <c r="F28" s="267">
        <v>684723.39099999995</v>
      </c>
      <c r="G28" s="267">
        <v>355074.47100000002</v>
      </c>
      <c r="H28" s="267">
        <v>316819.5</v>
      </c>
      <c r="I28" s="267">
        <v>136309</v>
      </c>
      <c r="J28" s="267">
        <v>132175.16800000001</v>
      </c>
    </row>
    <row r="29" spans="1:33" x14ac:dyDescent="0.25">
      <c r="B29" s="143"/>
      <c r="C29" s="144" t="s">
        <v>381</v>
      </c>
      <c r="D29" s="153" t="s">
        <v>382</v>
      </c>
      <c r="E29" s="267">
        <v>0</v>
      </c>
      <c r="F29" s="267">
        <v>0</v>
      </c>
      <c r="G29" s="267">
        <v>27484</v>
      </c>
      <c r="H29" s="267">
        <v>0</v>
      </c>
      <c r="I29" s="267">
        <v>975.5</v>
      </c>
      <c r="J29" s="267">
        <v>0</v>
      </c>
    </row>
    <row r="30" spans="1:33" s="304" customFormat="1" x14ac:dyDescent="0.25">
      <c r="A30" s="303"/>
      <c r="B30" s="460" t="s">
        <v>272</v>
      </c>
      <c r="C30" s="461"/>
      <c r="D30" s="200" t="s">
        <v>273</v>
      </c>
      <c r="E30" s="165">
        <f t="shared" ref="E30:I30" si="6">SUM(E31:E32)</f>
        <v>2359</v>
      </c>
      <c r="F30" s="165">
        <f t="shared" si="6"/>
        <v>2328.19</v>
      </c>
      <c r="G30" s="165">
        <f t="shared" si="6"/>
        <v>4050.047</v>
      </c>
      <c r="H30" s="165">
        <f t="shared" si="6"/>
        <v>4040.047</v>
      </c>
      <c r="I30" s="165">
        <f t="shared" si="6"/>
        <v>5060</v>
      </c>
      <c r="J30" s="165">
        <f>SUM(J31:J32)</f>
        <v>4190.2709999999997</v>
      </c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</row>
    <row r="31" spans="1:33" x14ac:dyDescent="0.25">
      <c r="B31" s="143"/>
      <c r="C31" s="144" t="s">
        <v>274</v>
      </c>
      <c r="D31" s="153" t="s">
        <v>1065</v>
      </c>
      <c r="E31" s="147">
        <v>30</v>
      </c>
      <c r="F31" s="147">
        <v>0</v>
      </c>
      <c r="G31" s="147">
        <v>10</v>
      </c>
      <c r="H31" s="147">
        <v>0</v>
      </c>
      <c r="I31" s="147">
        <v>30</v>
      </c>
      <c r="J31" s="147">
        <v>0</v>
      </c>
    </row>
    <row r="32" spans="1:33" x14ac:dyDescent="0.25">
      <c r="B32" s="179"/>
      <c r="C32" s="332" t="s">
        <v>277</v>
      </c>
      <c r="D32" s="262" t="s">
        <v>345</v>
      </c>
      <c r="E32" s="263">
        <v>2329</v>
      </c>
      <c r="F32" s="263">
        <v>2328.19</v>
      </c>
      <c r="G32" s="263">
        <v>4040.047</v>
      </c>
      <c r="H32" s="263">
        <v>4040.047</v>
      </c>
      <c r="I32" s="263">
        <v>5030</v>
      </c>
      <c r="J32" s="263">
        <v>4190.2709999999997</v>
      </c>
    </row>
    <row r="33" spans="1:33" x14ac:dyDescent="0.25">
      <c r="B33" s="395" t="s">
        <v>666</v>
      </c>
      <c r="C33" s="402"/>
      <c r="D33" s="314"/>
      <c r="E33" s="331"/>
      <c r="F33" s="331"/>
      <c r="G33" s="331"/>
      <c r="H33" s="331"/>
      <c r="I33" s="331"/>
      <c r="J33" s="331"/>
    </row>
    <row r="34" spans="1:33" s="304" customFormat="1" x14ac:dyDescent="0.25">
      <c r="A34" s="303"/>
      <c r="B34" s="386">
        <v>40</v>
      </c>
      <c r="C34" s="387"/>
      <c r="D34" s="151" t="s">
        <v>667</v>
      </c>
      <c r="E34" s="171">
        <f t="shared" ref="E34:I34" si="7">SUM(E35:E37)</f>
        <v>481660</v>
      </c>
      <c r="F34" s="171">
        <f t="shared" si="7"/>
        <v>480912.02400000003</v>
      </c>
      <c r="G34" s="171">
        <f t="shared" si="7"/>
        <v>501716</v>
      </c>
      <c r="H34" s="171">
        <f t="shared" si="7"/>
        <v>496214.12300000002</v>
      </c>
      <c r="I34" s="171">
        <f t="shared" si="7"/>
        <v>548663</v>
      </c>
      <c r="J34" s="171">
        <f>SUM(J35:J37)</f>
        <v>546107.35400000005</v>
      </c>
      <c r="K34" s="303"/>
      <c r="L34" s="303"/>
      <c r="M34" s="303"/>
      <c r="N34" s="303"/>
      <c r="O34" s="303"/>
      <c r="P34" s="303"/>
      <c r="Q34" s="303"/>
      <c r="R34" s="303"/>
      <c r="S34" s="303"/>
      <c r="T34" s="303"/>
      <c r="U34" s="303"/>
      <c r="V34" s="303"/>
      <c r="W34" s="303"/>
      <c r="X34" s="303"/>
      <c r="Y34" s="303"/>
      <c r="Z34" s="303"/>
      <c r="AA34" s="303"/>
      <c r="AB34" s="303"/>
      <c r="AC34" s="303"/>
      <c r="AD34" s="303"/>
      <c r="AE34" s="303"/>
      <c r="AF34" s="303"/>
      <c r="AG34" s="303"/>
    </row>
    <row r="35" spans="1:33" x14ac:dyDescent="0.25">
      <c r="B35" s="143"/>
      <c r="C35" s="145">
        <v>401</v>
      </c>
      <c r="D35" s="145" t="s">
        <v>668</v>
      </c>
      <c r="E35" s="267">
        <v>338898</v>
      </c>
      <c r="F35" s="267">
        <v>338628.087</v>
      </c>
      <c r="G35" s="267">
        <v>354500</v>
      </c>
      <c r="H35" s="267">
        <v>351175.66499999998</v>
      </c>
      <c r="I35" s="267">
        <v>386532</v>
      </c>
      <c r="J35" s="267">
        <v>385639.94</v>
      </c>
    </row>
    <row r="36" spans="1:33" x14ac:dyDescent="0.25">
      <c r="B36" s="143"/>
      <c r="C36" s="145">
        <v>402</v>
      </c>
      <c r="D36" s="145" t="s">
        <v>87</v>
      </c>
      <c r="E36" s="267">
        <v>131974</v>
      </c>
      <c r="F36" s="267">
        <v>131781.76000000001</v>
      </c>
      <c r="G36" s="267">
        <v>137316</v>
      </c>
      <c r="H36" s="267">
        <v>135759.45800000001</v>
      </c>
      <c r="I36" s="267">
        <v>149751</v>
      </c>
      <c r="J36" s="267">
        <v>149156.38</v>
      </c>
    </row>
    <row r="37" spans="1:33" x14ac:dyDescent="0.25">
      <c r="B37" s="143"/>
      <c r="C37" s="145">
        <v>404</v>
      </c>
      <c r="D37" s="145" t="s">
        <v>88</v>
      </c>
      <c r="E37" s="267">
        <v>10788</v>
      </c>
      <c r="F37" s="267">
        <v>10502.177</v>
      </c>
      <c r="G37" s="267">
        <v>9900</v>
      </c>
      <c r="H37" s="267">
        <v>9279</v>
      </c>
      <c r="I37" s="267">
        <v>12380</v>
      </c>
      <c r="J37" s="267">
        <v>11311.034</v>
      </c>
    </row>
    <row r="38" spans="1:33" s="304" customFormat="1" x14ac:dyDescent="0.25">
      <c r="A38" s="303"/>
      <c r="B38" s="386">
        <v>42</v>
      </c>
      <c r="C38" s="387"/>
      <c r="D38" s="151" t="s">
        <v>670</v>
      </c>
      <c r="E38" s="171">
        <f t="shared" ref="E38:I38" si="8">SUM(E39:E45)</f>
        <v>139643.924</v>
      </c>
      <c r="F38" s="171">
        <f t="shared" si="8"/>
        <v>130687.52899999999</v>
      </c>
      <c r="G38" s="171">
        <f t="shared" si="8"/>
        <v>203718.99300000002</v>
      </c>
      <c r="H38" s="171">
        <f t="shared" si="8"/>
        <v>154881.46800000002</v>
      </c>
      <c r="I38" s="171">
        <f t="shared" si="8"/>
        <v>179100.08500000002</v>
      </c>
      <c r="J38" s="171">
        <f>SUM(J39:J45)</f>
        <v>140578.43799999999</v>
      </c>
      <c r="K38" s="303"/>
      <c r="L38" s="303"/>
      <c r="M38" s="303"/>
      <c r="N38" s="303"/>
      <c r="O38" s="303"/>
      <c r="P38" s="303"/>
      <c r="Q38" s="303"/>
      <c r="R38" s="303"/>
      <c r="S38" s="303"/>
      <c r="T38" s="303"/>
      <c r="U38" s="303"/>
      <c r="V38" s="303"/>
      <c r="W38" s="303"/>
      <c r="X38" s="303"/>
      <c r="Y38" s="303"/>
      <c r="Z38" s="303"/>
      <c r="AA38" s="303"/>
      <c r="AB38" s="303"/>
      <c r="AC38" s="303"/>
      <c r="AD38" s="303"/>
      <c r="AE38" s="303"/>
      <c r="AF38" s="303"/>
      <c r="AG38" s="303"/>
    </row>
    <row r="39" spans="1:33" x14ac:dyDescent="0.25">
      <c r="B39" s="143"/>
      <c r="C39" s="145">
        <v>420</v>
      </c>
      <c r="D39" s="145" t="s">
        <v>671</v>
      </c>
      <c r="E39" s="267">
        <v>3530</v>
      </c>
      <c r="F39" s="267">
        <v>2942.3290000000002</v>
      </c>
      <c r="G39" s="267">
        <v>4000</v>
      </c>
      <c r="H39" s="267">
        <v>3778.3620000000001</v>
      </c>
      <c r="I39" s="267">
        <v>8300</v>
      </c>
      <c r="J39" s="267">
        <v>7226.0020000000004</v>
      </c>
    </row>
    <row r="40" spans="1:33" x14ac:dyDescent="0.25">
      <c r="B40" s="143"/>
      <c r="C40" s="145">
        <v>421</v>
      </c>
      <c r="D40" s="153" t="s">
        <v>672</v>
      </c>
      <c r="E40" s="267">
        <v>29069</v>
      </c>
      <c r="F40" s="267">
        <v>28665.437000000002</v>
      </c>
      <c r="G40" s="267">
        <v>54600</v>
      </c>
      <c r="H40" s="267">
        <v>53127.540999999997</v>
      </c>
      <c r="I40" s="267">
        <v>42100</v>
      </c>
      <c r="J40" s="267">
        <v>37125.296000000002</v>
      </c>
    </row>
    <row r="41" spans="1:33" x14ac:dyDescent="0.25">
      <c r="B41" s="143"/>
      <c r="C41" s="145">
        <v>423</v>
      </c>
      <c r="D41" s="145" t="s">
        <v>673</v>
      </c>
      <c r="E41" s="267">
        <v>15316</v>
      </c>
      <c r="F41" s="267">
        <v>15009.352000000001</v>
      </c>
      <c r="G41" s="267">
        <v>16199.812</v>
      </c>
      <c r="H41" s="267">
        <v>15876.9</v>
      </c>
      <c r="I41" s="267">
        <v>12400</v>
      </c>
      <c r="J41" s="267">
        <v>7065.0630000000001</v>
      </c>
    </row>
    <row r="42" spans="1:33" x14ac:dyDescent="0.25">
      <c r="B42" s="143"/>
      <c r="C42" s="145">
        <v>424</v>
      </c>
      <c r="D42" s="145" t="s">
        <v>674</v>
      </c>
      <c r="E42" s="267">
        <v>6632</v>
      </c>
      <c r="F42" s="267">
        <v>6475.7359999999999</v>
      </c>
      <c r="G42" s="267">
        <v>10070</v>
      </c>
      <c r="H42" s="267">
        <v>9215.8539999999994</v>
      </c>
      <c r="I42" s="267">
        <v>9250</v>
      </c>
      <c r="J42" s="267">
        <v>8466.0820000000003</v>
      </c>
    </row>
    <row r="43" spans="1:33" x14ac:dyDescent="0.25">
      <c r="B43" s="143"/>
      <c r="C43" s="145">
        <v>425</v>
      </c>
      <c r="D43" s="145" t="s">
        <v>675</v>
      </c>
      <c r="E43" s="267">
        <v>54192.923999999999</v>
      </c>
      <c r="F43" s="267">
        <v>46891.942000000003</v>
      </c>
      <c r="G43" s="267">
        <v>88835.180999999997</v>
      </c>
      <c r="H43" s="267">
        <v>44535.735000000001</v>
      </c>
      <c r="I43" s="267">
        <v>73181.966</v>
      </c>
      <c r="J43" s="267">
        <v>47861.883000000002</v>
      </c>
    </row>
    <row r="44" spans="1:33" x14ac:dyDescent="0.25">
      <c r="B44" s="143"/>
      <c r="C44" s="145">
        <v>426</v>
      </c>
      <c r="D44" s="145" t="s">
        <v>676</v>
      </c>
      <c r="E44" s="267">
        <v>14254</v>
      </c>
      <c r="F44" s="267">
        <v>14167.058999999999</v>
      </c>
      <c r="G44" s="267">
        <v>14364</v>
      </c>
      <c r="H44" s="267">
        <v>12856.161</v>
      </c>
      <c r="I44" s="267">
        <v>14643.119000000001</v>
      </c>
      <c r="J44" s="267">
        <v>13609.111999999999</v>
      </c>
    </row>
    <row r="45" spans="1:33" x14ac:dyDescent="0.25">
      <c r="B45" s="143"/>
      <c r="C45" s="145">
        <v>427</v>
      </c>
      <c r="D45" s="145" t="s">
        <v>700</v>
      </c>
      <c r="E45" s="267">
        <v>16650</v>
      </c>
      <c r="F45" s="267">
        <v>16535.673999999999</v>
      </c>
      <c r="G45" s="267">
        <v>15650</v>
      </c>
      <c r="H45" s="267">
        <v>15490.915000000001</v>
      </c>
      <c r="I45" s="267">
        <v>19225</v>
      </c>
      <c r="J45" s="267">
        <v>19225</v>
      </c>
    </row>
    <row r="46" spans="1:33" s="304" customFormat="1" x14ac:dyDescent="0.25">
      <c r="A46" s="303"/>
      <c r="B46" s="386">
        <v>45</v>
      </c>
      <c r="C46" s="387"/>
      <c r="D46" s="151" t="s">
        <v>732</v>
      </c>
      <c r="E46" s="171">
        <f t="shared" ref="E46:I46" si="9">E47</f>
        <v>9810</v>
      </c>
      <c r="F46" s="171">
        <f t="shared" si="9"/>
        <v>9649.2939999999999</v>
      </c>
      <c r="G46" s="171">
        <f t="shared" si="9"/>
        <v>16670</v>
      </c>
      <c r="H46" s="171">
        <f t="shared" si="9"/>
        <v>14419.871999999999</v>
      </c>
      <c r="I46" s="171">
        <f t="shared" si="9"/>
        <v>11014</v>
      </c>
      <c r="J46" s="171">
        <f>J47</f>
        <v>11008.563</v>
      </c>
      <c r="K46" s="303"/>
      <c r="L46" s="303"/>
      <c r="M46" s="303"/>
      <c r="N46" s="303"/>
      <c r="O46" s="303"/>
      <c r="P46" s="303"/>
      <c r="Q46" s="303"/>
      <c r="R46" s="303"/>
      <c r="S46" s="303"/>
      <c r="T46" s="303"/>
      <c r="U46" s="303"/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</row>
    <row r="47" spans="1:33" x14ac:dyDescent="0.25">
      <c r="B47" s="143"/>
      <c r="C47" s="145">
        <v>451</v>
      </c>
      <c r="D47" s="145" t="s">
        <v>1045</v>
      </c>
      <c r="E47" s="147">
        <v>9810</v>
      </c>
      <c r="F47" s="147">
        <v>9649.2939999999999</v>
      </c>
      <c r="G47" s="147">
        <v>16670</v>
      </c>
      <c r="H47" s="147">
        <v>14419.871999999999</v>
      </c>
      <c r="I47" s="147">
        <v>11014</v>
      </c>
      <c r="J47" s="147">
        <v>11008.563</v>
      </c>
    </row>
    <row r="48" spans="1:33" s="304" customFormat="1" x14ac:dyDescent="0.25">
      <c r="A48" s="303"/>
      <c r="B48" s="386">
        <v>46</v>
      </c>
      <c r="C48" s="387"/>
      <c r="D48" s="151" t="s">
        <v>677</v>
      </c>
      <c r="E48" s="171">
        <f t="shared" ref="E48:I48" si="10">SUM(E49:E50)</f>
        <v>101567.34700000001</v>
      </c>
      <c r="F48" s="171">
        <f t="shared" si="10"/>
        <v>90628.292000000001</v>
      </c>
      <c r="G48" s="171">
        <f t="shared" si="10"/>
        <v>103399.117</v>
      </c>
      <c r="H48" s="171">
        <f t="shared" si="10"/>
        <v>96494.15400000001</v>
      </c>
      <c r="I48" s="171">
        <f t="shared" si="10"/>
        <v>106511.91500000001</v>
      </c>
      <c r="J48" s="171">
        <f>SUM(J49:J50)</f>
        <v>97626.203999999998</v>
      </c>
      <c r="K48" s="303"/>
      <c r="L48" s="303"/>
      <c r="M48" s="303"/>
      <c r="N48" s="303"/>
      <c r="O48" s="303"/>
      <c r="P48" s="303"/>
      <c r="Q48" s="303"/>
      <c r="R48" s="303"/>
      <c r="S48" s="303"/>
      <c r="T48" s="303"/>
      <c r="U48" s="303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</row>
    <row r="49" spans="1:33" x14ac:dyDescent="0.25">
      <c r="B49" s="143"/>
      <c r="C49" s="145">
        <v>464</v>
      </c>
      <c r="D49" s="145" t="s">
        <v>678</v>
      </c>
      <c r="E49" s="267">
        <v>26056.285</v>
      </c>
      <c r="F49" s="267">
        <v>15119.499</v>
      </c>
      <c r="G49" s="267">
        <v>82198.445999999996</v>
      </c>
      <c r="H49" s="267">
        <v>75295.441000000006</v>
      </c>
      <c r="I49" s="267">
        <v>87808.157000000007</v>
      </c>
      <c r="J49" s="267">
        <v>78922.445999999996</v>
      </c>
    </row>
    <row r="50" spans="1:33" x14ac:dyDescent="0.25">
      <c r="B50" s="143"/>
      <c r="C50" s="145">
        <v>465</v>
      </c>
      <c r="D50" s="145" t="s">
        <v>89</v>
      </c>
      <c r="E50" s="267">
        <v>75511.062000000005</v>
      </c>
      <c r="F50" s="267">
        <v>75508.793000000005</v>
      </c>
      <c r="G50" s="267">
        <v>21200.670999999998</v>
      </c>
      <c r="H50" s="267">
        <v>21198.713</v>
      </c>
      <c r="I50" s="267">
        <v>18703.758000000002</v>
      </c>
      <c r="J50" s="267">
        <v>18703.758000000002</v>
      </c>
    </row>
    <row r="51" spans="1:33" s="304" customFormat="1" x14ac:dyDescent="0.25">
      <c r="A51" s="303"/>
      <c r="B51" s="386">
        <v>48</v>
      </c>
      <c r="C51" s="387"/>
      <c r="D51" s="151" t="s">
        <v>679</v>
      </c>
      <c r="E51" s="171">
        <f t="shared" ref="E51:I51" si="11">SUM(E52:E57)</f>
        <v>1798541.7289999998</v>
      </c>
      <c r="F51" s="171">
        <f t="shared" si="11"/>
        <v>1704893.6059999999</v>
      </c>
      <c r="G51" s="171">
        <f t="shared" si="11"/>
        <v>1190866.8900000001</v>
      </c>
      <c r="H51" s="171">
        <f t="shared" si="11"/>
        <v>1112539.7130000002</v>
      </c>
      <c r="I51" s="171">
        <f t="shared" si="11"/>
        <v>694175</v>
      </c>
      <c r="J51" s="171">
        <f>SUM(J52:J57)</f>
        <v>579020.66200000001</v>
      </c>
      <c r="K51" s="303"/>
      <c r="L51" s="303"/>
      <c r="M51" s="303"/>
      <c r="N51" s="303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3"/>
      <c r="AB51" s="303"/>
      <c r="AC51" s="303"/>
      <c r="AD51" s="303"/>
      <c r="AE51" s="303"/>
      <c r="AF51" s="303"/>
      <c r="AG51" s="303"/>
    </row>
    <row r="52" spans="1:33" x14ac:dyDescent="0.25">
      <c r="B52" s="143"/>
      <c r="C52" s="145">
        <v>480</v>
      </c>
      <c r="D52" s="145" t="s">
        <v>96</v>
      </c>
      <c r="E52" s="267">
        <v>129747.592</v>
      </c>
      <c r="F52" s="267">
        <v>129596.7</v>
      </c>
      <c r="G52" s="267">
        <v>7825.6239999999998</v>
      </c>
      <c r="H52" s="267">
        <v>6618.4719999999998</v>
      </c>
      <c r="I52" s="267">
        <v>70433.307000000001</v>
      </c>
      <c r="J52" s="267">
        <v>22906.053</v>
      </c>
    </row>
    <row r="53" spans="1:33" x14ac:dyDescent="0.25">
      <c r="B53" s="143"/>
      <c r="C53" s="145">
        <v>481</v>
      </c>
      <c r="D53" s="145" t="s">
        <v>97</v>
      </c>
      <c r="E53" s="267">
        <v>0</v>
      </c>
      <c r="F53" s="267">
        <v>0</v>
      </c>
      <c r="G53" s="267">
        <v>8000</v>
      </c>
      <c r="H53" s="267">
        <v>0</v>
      </c>
      <c r="I53" s="267">
        <v>0</v>
      </c>
      <c r="J53" s="267">
        <v>0</v>
      </c>
    </row>
    <row r="54" spans="1:33" x14ac:dyDescent="0.25">
      <c r="B54" s="143"/>
      <c r="C54" s="145">
        <v>482</v>
      </c>
      <c r="D54" s="145" t="s">
        <v>98</v>
      </c>
      <c r="E54" s="267">
        <v>1599228.1669999999</v>
      </c>
      <c r="F54" s="267">
        <v>1526999.318</v>
      </c>
      <c r="G54" s="267">
        <v>1109030.04</v>
      </c>
      <c r="H54" s="267">
        <v>1054036.9350000001</v>
      </c>
      <c r="I54" s="267">
        <v>427428.69300000003</v>
      </c>
      <c r="J54" s="267">
        <v>412002.391</v>
      </c>
    </row>
    <row r="55" spans="1:33" x14ac:dyDescent="0.25">
      <c r="B55" s="143"/>
      <c r="C55" s="145">
        <v>485</v>
      </c>
      <c r="D55" s="145" t="s">
        <v>101</v>
      </c>
      <c r="E55" s="267">
        <v>52609.468999999997</v>
      </c>
      <c r="F55" s="267">
        <v>37496.811999999998</v>
      </c>
      <c r="G55" s="267">
        <v>45535</v>
      </c>
      <c r="H55" s="267">
        <v>37335.978999999999</v>
      </c>
      <c r="I55" s="267">
        <v>91800</v>
      </c>
      <c r="J55" s="267">
        <v>64311.296999999999</v>
      </c>
    </row>
    <row r="56" spans="1:33" x14ac:dyDescent="0.25">
      <c r="B56" s="143"/>
      <c r="C56" s="145">
        <v>486</v>
      </c>
      <c r="D56" s="145" t="s">
        <v>102</v>
      </c>
      <c r="E56" s="267">
        <v>4200</v>
      </c>
      <c r="F56" s="267">
        <v>4200</v>
      </c>
      <c r="G56" s="267">
        <v>0</v>
      </c>
      <c r="H56" s="267">
        <v>0</v>
      </c>
      <c r="I56" s="267">
        <v>2008</v>
      </c>
      <c r="J56" s="267">
        <v>2007.0329999999999</v>
      </c>
    </row>
    <row r="57" spans="1:33" ht="22.5" x14ac:dyDescent="0.25">
      <c r="B57" s="143"/>
      <c r="C57" s="145">
        <v>489</v>
      </c>
      <c r="D57" s="153" t="s">
        <v>735</v>
      </c>
      <c r="E57" s="267">
        <v>12756.501</v>
      </c>
      <c r="F57" s="267">
        <v>6600.7759999999998</v>
      </c>
      <c r="G57" s="267">
        <v>20476.225999999999</v>
      </c>
      <c r="H57" s="267">
        <v>14548.326999999999</v>
      </c>
      <c r="I57" s="267">
        <v>102505</v>
      </c>
      <c r="J57" s="267">
        <v>77793.888000000006</v>
      </c>
    </row>
    <row r="58" spans="1:33" s="304" customFormat="1" x14ac:dyDescent="0.25">
      <c r="A58" s="303"/>
      <c r="B58" s="386">
        <v>49</v>
      </c>
      <c r="C58" s="387"/>
      <c r="D58" s="151" t="s">
        <v>1047</v>
      </c>
      <c r="E58" s="171">
        <f t="shared" ref="E58:I58" si="12">E59</f>
        <v>96460</v>
      </c>
      <c r="F58" s="171">
        <f t="shared" si="12"/>
        <v>95021.884000000005</v>
      </c>
      <c r="G58" s="171">
        <f t="shared" si="12"/>
        <v>95930</v>
      </c>
      <c r="H58" s="171">
        <f t="shared" si="12"/>
        <v>94941.850999999995</v>
      </c>
      <c r="I58" s="171">
        <f t="shared" si="12"/>
        <v>92619</v>
      </c>
      <c r="J58" s="171">
        <f>J59</f>
        <v>92512.273000000001</v>
      </c>
      <c r="K58" s="303"/>
      <c r="L58" s="303"/>
      <c r="M58" s="303"/>
      <c r="N58" s="303"/>
      <c r="O58" s="303"/>
      <c r="P58" s="303"/>
      <c r="Q58" s="303"/>
      <c r="R58" s="303"/>
      <c r="S58" s="303"/>
      <c r="T58" s="303"/>
      <c r="U58" s="303"/>
      <c r="V58" s="303"/>
      <c r="W58" s="303"/>
      <c r="X58" s="303"/>
      <c r="Y58" s="303"/>
      <c r="Z58" s="303"/>
      <c r="AA58" s="303"/>
      <c r="AB58" s="303"/>
      <c r="AC58" s="303"/>
      <c r="AD58" s="303"/>
      <c r="AE58" s="303"/>
      <c r="AF58" s="303"/>
      <c r="AG58" s="303"/>
    </row>
    <row r="59" spans="1:33" ht="15.75" thickBot="1" x14ac:dyDescent="0.3">
      <c r="B59" s="163"/>
      <c r="C59" s="174">
        <v>491</v>
      </c>
      <c r="D59" s="174" t="s">
        <v>106</v>
      </c>
      <c r="E59" s="158">
        <v>96460</v>
      </c>
      <c r="F59" s="158">
        <v>95021.884000000005</v>
      </c>
      <c r="G59" s="158">
        <v>95930</v>
      </c>
      <c r="H59" s="158">
        <v>94941.850999999995</v>
      </c>
      <c r="I59" s="158">
        <v>92619</v>
      </c>
      <c r="J59" s="158">
        <v>92512.273000000001</v>
      </c>
    </row>
    <row r="60" spans="1:33" ht="27" customHeight="1" x14ac:dyDescent="0.25">
      <c r="E60" s="316">
        <f>E58+E51+E48+E46+E38+E34</f>
        <v>2627683</v>
      </c>
      <c r="F60" s="316">
        <f>F58+F51+F48+F46+F38+F34</f>
        <v>2511792.6290000002</v>
      </c>
      <c r="G60" s="316">
        <f t="shared" ref="G60:H60" si="13">G58+G51+G48+G46+G38+G34</f>
        <v>2112301</v>
      </c>
      <c r="H60" s="316">
        <f t="shared" si="13"/>
        <v>1969491.1810000003</v>
      </c>
      <c r="I60" s="316">
        <f t="shared" ref="I60:J60" si="14">I58+I51+I48+I46+I38+I34</f>
        <v>1632083</v>
      </c>
      <c r="J60" s="316">
        <f t="shared" si="14"/>
        <v>1466853.4939999999</v>
      </c>
    </row>
    <row r="61" spans="1:33" ht="27" customHeight="1" x14ac:dyDescent="0.25">
      <c r="E61" s="305">
        <f>E60-E5</f>
        <v>0</v>
      </c>
      <c r="F61" s="305">
        <f>F60-F5</f>
        <v>0</v>
      </c>
      <c r="G61" s="305">
        <f t="shared" ref="G61:H61" si="15">G60-G5</f>
        <v>0</v>
      </c>
      <c r="H61" s="305">
        <f t="shared" si="15"/>
        <v>0</v>
      </c>
      <c r="I61" s="305">
        <f t="shared" ref="I61:J61" si="16">I60-I5</f>
        <v>0</v>
      </c>
      <c r="J61" s="305">
        <f t="shared" si="16"/>
        <v>2.0000000018626451E-2</v>
      </c>
    </row>
  </sheetData>
  <mergeCells count="16">
    <mergeCell ref="B15:C15"/>
    <mergeCell ref="B3:H3"/>
    <mergeCell ref="B4:D4"/>
    <mergeCell ref="B5:D5"/>
    <mergeCell ref="B6:C6"/>
    <mergeCell ref="B12:C12"/>
    <mergeCell ref="B46:C46"/>
    <mergeCell ref="B48:C48"/>
    <mergeCell ref="B51:C51"/>
    <mergeCell ref="B58:C58"/>
    <mergeCell ref="B20:C20"/>
    <mergeCell ref="B24:C24"/>
    <mergeCell ref="B30:C30"/>
    <mergeCell ref="B33:C33"/>
    <mergeCell ref="B34:C34"/>
    <mergeCell ref="B38:C38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8"/>
  <sheetViews>
    <sheetView topLeftCell="B1" zoomScale="90" zoomScaleNormal="90" workbookViewId="0">
      <selection activeCell="J37" sqref="J37"/>
    </sheetView>
  </sheetViews>
  <sheetFormatPr defaultColWidth="17.5703125" defaultRowHeight="15" x14ac:dyDescent="0.25"/>
  <cols>
    <col min="1" max="1" width="3.28515625" style="306" customWidth="1"/>
    <col min="2" max="2" width="4.85546875" style="306" customWidth="1"/>
    <col min="3" max="3" width="5.5703125" style="306" customWidth="1"/>
    <col min="4" max="4" width="46.28515625" style="306" customWidth="1"/>
    <col min="5" max="8" width="14.28515625" style="306" customWidth="1"/>
    <col min="9" max="9" width="14.85546875" style="306" bestFit="1" customWidth="1"/>
    <col min="10" max="10" width="14.28515625" style="306" customWidth="1"/>
    <col min="11" max="16384" width="17.5703125" style="306"/>
  </cols>
  <sheetData>
    <row r="1" spans="1:48" x14ac:dyDescent="0.25">
      <c r="O1" s="306">
        <v>1000</v>
      </c>
    </row>
    <row r="2" spans="1:48" ht="15.75" thickBot="1" x14ac:dyDescent="0.3"/>
    <row r="3" spans="1:48" x14ac:dyDescent="0.25">
      <c r="B3" s="397" t="s">
        <v>660</v>
      </c>
      <c r="C3" s="398"/>
      <c r="D3" s="398"/>
      <c r="E3" s="398"/>
      <c r="F3" s="398"/>
      <c r="G3" s="398"/>
      <c r="H3" s="398"/>
    </row>
    <row r="4" spans="1:48" ht="22.5" x14ac:dyDescent="0.25">
      <c r="B4" s="399" t="s">
        <v>1066</v>
      </c>
      <c r="C4" s="400"/>
      <c r="D4" s="401"/>
      <c r="E4" s="176" t="s">
        <v>171</v>
      </c>
      <c r="F4" s="176" t="s">
        <v>662</v>
      </c>
      <c r="G4" s="176" t="s">
        <v>172</v>
      </c>
      <c r="H4" s="176" t="s">
        <v>663</v>
      </c>
      <c r="I4" s="176"/>
      <c r="J4" s="176"/>
    </row>
    <row r="5" spans="1:48" ht="14.45" customHeight="1" x14ac:dyDescent="0.25">
      <c r="B5" s="409" t="s">
        <v>739</v>
      </c>
      <c r="C5" s="410"/>
      <c r="D5" s="410"/>
      <c r="E5" s="307">
        <f t="shared" ref="E5:I5" si="0">E16+E14+E8+E6</f>
        <v>9607391</v>
      </c>
      <c r="F5" s="307">
        <f t="shared" si="0"/>
        <v>9416808.8739999998</v>
      </c>
      <c r="G5" s="307">
        <f t="shared" si="0"/>
        <v>8805316</v>
      </c>
      <c r="H5" s="307">
        <f t="shared" si="0"/>
        <v>8424996.8980000019</v>
      </c>
      <c r="I5" s="307">
        <f t="shared" si="0"/>
        <v>10300428</v>
      </c>
      <c r="J5" s="307">
        <f>J16+J14+J8+J6</f>
        <v>9411130.7660000008</v>
      </c>
    </row>
    <row r="6" spans="1:48" s="304" customFormat="1" x14ac:dyDescent="0.25">
      <c r="A6" s="303"/>
      <c r="B6" s="472">
        <v>1</v>
      </c>
      <c r="C6" s="473"/>
      <c r="D6" s="190" t="s">
        <v>684</v>
      </c>
      <c r="E6" s="167">
        <f t="shared" ref="E6:I6" si="1">E7</f>
        <v>137141</v>
      </c>
      <c r="F6" s="167">
        <f t="shared" si="1"/>
        <v>122091.258</v>
      </c>
      <c r="G6" s="167">
        <f t="shared" si="1"/>
        <v>167882</v>
      </c>
      <c r="H6" s="167">
        <f t="shared" si="1"/>
        <v>149270.834</v>
      </c>
      <c r="I6" s="167">
        <f t="shared" si="1"/>
        <v>163378</v>
      </c>
      <c r="J6" s="167">
        <f>J7</f>
        <v>151037.448</v>
      </c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</row>
    <row r="7" spans="1:48" x14ac:dyDescent="0.25">
      <c r="B7" s="186"/>
      <c r="C7" s="191">
        <v>10</v>
      </c>
      <c r="D7" s="191" t="s">
        <v>684</v>
      </c>
      <c r="E7" s="192">
        <v>137141</v>
      </c>
      <c r="F7" s="192">
        <v>122091.258</v>
      </c>
      <c r="G7" s="192">
        <v>167882</v>
      </c>
      <c r="H7" s="192">
        <v>149270.834</v>
      </c>
      <c r="I7" s="192">
        <v>163378</v>
      </c>
      <c r="J7" s="192">
        <v>151037.448</v>
      </c>
    </row>
    <row r="8" spans="1:48" s="304" customFormat="1" ht="22.5" x14ac:dyDescent="0.25">
      <c r="A8" s="303"/>
      <c r="B8" s="472">
        <v>2</v>
      </c>
      <c r="C8" s="473"/>
      <c r="D8" s="333" t="s">
        <v>1067</v>
      </c>
      <c r="E8" s="276">
        <f t="shared" ref="E8:I8" si="2">SUM(E9:E13)</f>
        <v>9270000</v>
      </c>
      <c r="F8" s="276">
        <f t="shared" si="2"/>
        <v>9120701.9419999998</v>
      </c>
      <c r="G8" s="276">
        <f t="shared" si="2"/>
        <v>8350400</v>
      </c>
      <c r="H8" s="276">
        <f t="shared" si="2"/>
        <v>7990162.3170000007</v>
      </c>
      <c r="I8" s="276">
        <f t="shared" si="2"/>
        <v>9836000</v>
      </c>
      <c r="J8" s="276">
        <f>SUM(J9:J13)</f>
        <v>9053578.0109999999</v>
      </c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3"/>
      <c r="AN8" s="303"/>
      <c r="AO8" s="303"/>
      <c r="AP8" s="303"/>
      <c r="AQ8" s="303"/>
      <c r="AR8" s="303"/>
      <c r="AS8" s="303"/>
      <c r="AT8" s="303"/>
      <c r="AU8" s="303"/>
      <c r="AV8" s="303"/>
    </row>
    <row r="9" spans="1:48" x14ac:dyDescent="0.25">
      <c r="B9" s="186"/>
      <c r="C9" s="191">
        <v>20</v>
      </c>
      <c r="D9" s="191" t="s">
        <v>1068</v>
      </c>
      <c r="E9" s="192">
        <v>8102500</v>
      </c>
      <c r="F9" s="192">
        <v>7987194.1040000003</v>
      </c>
      <c r="G9" s="192">
        <v>7136500</v>
      </c>
      <c r="H9" s="192">
        <v>6950331.8130000001</v>
      </c>
      <c r="I9" s="192">
        <v>8486300</v>
      </c>
      <c r="J9" s="192">
        <v>8117009.2949999999</v>
      </c>
    </row>
    <row r="10" spans="1:48" x14ac:dyDescent="0.25">
      <c r="B10" s="186"/>
      <c r="C10" s="191">
        <v>21</v>
      </c>
      <c r="D10" s="191" t="s">
        <v>1069</v>
      </c>
      <c r="E10" s="192">
        <v>0</v>
      </c>
      <c r="F10" s="192">
        <v>0</v>
      </c>
      <c r="G10" s="192">
        <v>720000</v>
      </c>
      <c r="H10" s="192">
        <v>708850.86600000004</v>
      </c>
      <c r="I10" s="192">
        <v>290000</v>
      </c>
      <c r="J10" s="192">
        <v>288616.68199999997</v>
      </c>
    </row>
    <row r="11" spans="1:48" ht="22.5" x14ac:dyDescent="0.25">
      <c r="B11" s="186"/>
      <c r="C11" s="191">
        <v>22</v>
      </c>
      <c r="D11" s="277" t="s">
        <v>1070</v>
      </c>
      <c r="E11" s="192">
        <v>0</v>
      </c>
      <c r="F11" s="192">
        <v>0</v>
      </c>
      <c r="G11" s="192">
        <v>20000</v>
      </c>
      <c r="H11" s="192">
        <v>19946.25</v>
      </c>
      <c r="I11" s="192">
        <v>32000</v>
      </c>
      <c r="J11" s="192">
        <v>29812.74</v>
      </c>
    </row>
    <row r="12" spans="1:48" ht="22.5" x14ac:dyDescent="0.25">
      <c r="B12" s="186"/>
      <c r="C12" s="191">
        <v>23</v>
      </c>
      <c r="D12" s="277" t="s">
        <v>1164</v>
      </c>
      <c r="E12" s="192">
        <v>0</v>
      </c>
      <c r="F12" s="192">
        <v>0</v>
      </c>
      <c r="G12" s="192">
        <v>0</v>
      </c>
      <c r="H12" s="192">
        <v>0</v>
      </c>
      <c r="I12" s="192">
        <v>1000</v>
      </c>
      <c r="J12" s="192">
        <v>0</v>
      </c>
    </row>
    <row r="13" spans="1:48" x14ac:dyDescent="0.25">
      <c r="B13" s="186"/>
      <c r="C13" s="278" t="s">
        <v>327</v>
      </c>
      <c r="D13" s="191" t="s">
        <v>1071</v>
      </c>
      <c r="E13" s="192">
        <v>1167500</v>
      </c>
      <c r="F13" s="192">
        <v>1133507.838</v>
      </c>
      <c r="G13" s="192">
        <v>473900</v>
      </c>
      <c r="H13" s="192">
        <v>311033.38799999998</v>
      </c>
      <c r="I13" s="192">
        <v>1026700</v>
      </c>
      <c r="J13" s="192">
        <v>618139.29399999999</v>
      </c>
    </row>
    <row r="14" spans="1:48" s="304" customFormat="1" x14ac:dyDescent="0.25">
      <c r="A14" s="303"/>
      <c r="B14" s="472" t="s">
        <v>267</v>
      </c>
      <c r="C14" s="473"/>
      <c r="D14" s="275" t="s">
        <v>268</v>
      </c>
      <c r="E14" s="276">
        <f t="shared" ref="E14:I14" si="3">E15</f>
        <v>250</v>
      </c>
      <c r="F14" s="276">
        <f t="shared" si="3"/>
        <v>50.588000000000001</v>
      </c>
      <c r="G14" s="276">
        <f t="shared" si="3"/>
        <v>150</v>
      </c>
      <c r="H14" s="276">
        <f t="shared" si="3"/>
        <v>92.057000000000002</v>
      </c>
      <c r="I14" s="276">
        <f t="shared" si="3"/>
        <v>300</v>
      </c>
      <c r="J14" s="276">
        <f>J15</f>
        <v>89.093000000000004</v>
      </c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  <c r="AK14" s="303"/>
      <c r="AL14" s="303"/>
      <c r="AM14" s="303"/>
      <c r="AN14" s="303"/>
      <c r="AO14" s="303"/>
      <c r="AP14" s="303"/>
      <c r="AQ14" s="303"/>
      <c r="AR14" s="303"/>
      <c r="AS14" s="303"/>
      <c r="AT14" s="303"/>
      <c r="AU14" s="303"/>
      <c r="AV14" s="303"/>
    </row>
    <row r="15" spans="1:48" x14ac:dyDescent="0.25">
      <c r="B15" s="186"/>
      <c r="C15" s="278" t="s">
        <v>269</v>
      </c>
      <c r="D15" s="191" t="s">
        <v>824</v>
      </c>
      <c r="E15" s="192">
        <v>250</v>
      </c>
      <c r="F15" s="192">
        <v>50.588000000000001</v>
      </c>
      <c r="G15" s="192">
        <v>150</v>
      </c>
      <c r="H15" s="192">
        <v>92.057000000000002</v>
      </c>
      <c r="I15" s="192">
        <v>300</v>
      </c>
      <c r="J15" s="192">
        <v>89.093000000000004</v>
      </c>
    </row>
    <row r="16" spans="1:48" s="304" customFormat="1" x14ac:dyDescent="0.25">
      <c r="A16" s="303"/>
      <c r="B16" s="472" t="s">
        <v>272</v>
      </c>
      <c r="C16" s="473"/>
      <c r="D16" s="275" t="s">
        <v>273</v>
      </c>
      <c r="E16" s="276">
        <f t="shared" ref="E16:I16" si="4">E17</f>
        <v>200000</v>
      </c>
      <c r="F16" s="276">
        <f t="shared" si="4"/>
        <v>173965.08600000001</v>
      </c>
      <c r="G16" s="276">
        <f t="shared" si="4"/>
        <v>286884</v>
      </c>
      <c r="H16" s="276">
        <f t="shared" si="4"/>
        <v>285471.69</v>
      </c>
      <c r="I16" s="276">
        <f t="shared" si="4"/>
        <v>300750</v>
      </c>
      <c r="J16" s="276">
        <f>J17</f>
        <v>206426.21400000001</v>
      </c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303"/>
      <c r="AN16" s="303"/>
      <c r="AO16" s="303"/>
      <c r="AP16" s="303"/>
      <c r="AQ16" s="303"/>
      <c r="AR16" s="303"/>
      <c r="AS16" s="303"/>
      <c r="AT16" s="303"/>
      <c r="AU16" s="303"/>
      <c r="AV16" s="303"/>
    </row>
    <row r="17" spans="1:48" x14ac:dyDescent="0.25">
      <c r="B17" s="186"/>
      <c r="C17" s="278" t="s">
        <v>277</v>
      </c>
      <c r="D17" s="191" t="s">
        <v>345</v>
      </c>
      <c r="E17" s="192">
        <v>200000</v>
      </c>
      <c r="F17" s="192">
        <v>173965.08600000001</v>
      </c>
      <c r="G17" s="192">
        <v>286884</v>
      </c>
      <c r="H17" s="192">
        <v>285471.69</v>
      </c>
      <c r="I17" s="192">
        <v>300750</v>
      </c>
      <c r="J17" s="192">
        <v>206426.21400000001</v>
      </c>
    </row>
    <row r="18" spans="1:48" x14ac:dyDescent="0.25">
      <c r="B18" s="466" t="s">
        <v>666</v>
      </c>
      <c r="C18" s="467"/>
      <c r="D18" s="334"/>
      <c r="E18" s="335"/>
      <c r="F18" s="335"/>
      <c r="G18" s="335"/>
      <c r="H18" s="335"/>
      <c r="I18" s="335"/>
      <c r="J18" s="335"/>
    </row>
    <row r="19" spans="1:48" s="304" customFormat="1" x14ac:dyDescent="0.25">
      <c r="A19" s="303"/>
      <c r="B19" s="466">
        <v>40</v>
      </c>
      <c r="C19" s="467"/>
      <c r="D19" s="280" t="s">
        <v>667</v>
      </c>
      <c r="E19" s="282">
        <f t="shared" ref="E19:I19" si="5">SUM(E20:E22)</f>
        <v>111003</v>
      </c>
      <c r="F19" s="282">
        <f t="shared" si="5"/>
        <v>104189.69899999999</v>
      </c>
      <c r="G19" s="282">
        <f t="shared" si="5"/>
        <v>115230</v>
      </c>
      <c r="H19" s="282">
        <f t="shared" si="5"/>
        <v>114867.30499999999</v>
      </c>
      <c r="I19" s="282">
        <f t="shared" si="5"/>
        <v>133428</v>
      </c>
      <c r="J19" s="282">
        <f>SUM(J20:J22)</f>
        <v>130318.663</v>
      </c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3"/>
      <c r="AK19" s="303"/>
      <c r="AL19" s="303"/>
      <c r="AM19" s="303"/>
      <c r="AN19" s="303"/>
      <c r="AO19" s="303"/>
      <c r="AP19" s="303"/>
      <c r="AQ19" s="303"/>
      <c r="AR19" s="303"/>
      <c r="AS19" s="303"/>
      <c r="AT19" s="303"/>
      <c r="AU19" s="303"/>
      <c r="AV19" s="303"/>
    </row>
    <row r="20" spans="1:48" x14ac:dyDescent="0.25">
      <c r="B20" s="186"/>
      <c r="C20" s="191">
        <v>401</v>
      </c>
      <c r="D20" s="191" t="s">
        <v>668</v>
      </c>
      <c r="E20" s="192">
        <v>78753</v>
      </c>
      <c r="F20" s="192">
        <v>73681.885999999999</v>
      </c>
      <c r="G20" s="192">
        <v>81281</v>
      </c>
      <c r="H20" s="192">
        <v>81256.305999999997</v>
      </c>
      <c r="I20" s="192">
        <v>94704</v>
      </c>
      <c r="J20" s="192">
        <v>92300.153000000006</v>
      </c>
    </row>
    <row r="21" spans="1:48" x14ac:dyDescent="0.25">
      <c r="B21" s="186"/>
      <c r="C21" s="191">
        <v>402</v>
      </c>
      <c r="D21" s="191" t="s">
        <v>87</v>
      </c>
      <c r="E21" s="192">
        <v>30000</v>
      </c>
      <c r="F21" s="192">
        <v>28572.812999999998</v>
      </c>
      <c r="G21" s="192">
        <v>31549</v>
      </c>
      <c r="H21" s="192">
        <v>31540.999</v>
      </c>
      <c r="I21" s="192">
        <v>36484</v>
      </c>
      <c r="J21" s="192">
        <v>35808.51</v>
      </c>
    </row>
    <row r="22" spans="1:48" x14ac:dyDescent="0.25">
      <c r="B22" s="186"/>
      <c r="C22" s="191">
        <v>404</v>
      </c>
      <c r="D22" s="191" t="s">
        <v>88</v>
      </c>
      <c r="E22" s="192">
        <v>2250</v>
      </c>
      <c r="F22" s="192">
        <v>1935</v>
      </c>
      <c r="G22" s="192">
        <v>2400</v>
      </c>
      <c r="H22" s="192">
        <v>2070</v>
      </c>
      <c r="I22" s="192">
        <v>2240</v>
      </c>
      <c r="J22" s="192">
        <v>2210</v>
      </c>
    </row>
    <row r="23" spans="1:48" s="304" customFormat="1" x14ac:dyDescent="0.25">
      <c r="A23" s="303"/>
      <c r="B23" s="466">
        <v>42</v>
      </c>
      <c r="C23" s="467"/>
      <c r="D23" s="280" t="s">
        <v>670</v>
      </c>
      <c r="E23" s="282">
        <f t="shared" ref="E23:I23" si="6">SUM(E24:E29)</f>
        <v>27044.661</v>
      </c>
      <c r="F23" s="282">
        <f t="shared" si="6"/>
        <v>18810.420999999998</v>
      </c>
      <c r="G23" s="282">
        <f t="shared" si="6"/>
        <v>38959.346999999994</v>
      </c>
      <c r="H23" s="282">
        <f t="shared" si="6"/>
        <v>25475.513999999999</v>
      </c>
      <c r="I23" s="282">
        <f t="shared" si="6"/>
        <v>28879.714</v>
      </c>
      <c r="J23" s="282">
        <f>SUM(J24:J29)</f>
        <v>19684.069000000003</v>
      </c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O23" s="303"/>
      <c r="AP23" s="303"/>
      <c r="AQ23" s="303"/>
      <c r="AR23" s="303"/>
      <c r="AS23" s="303"/>
      <c r="AT23" s="303"/>
      <c r="AU23" s="303"/>
      <c r="AV23" s="303"/>
    </row>
    <row r="24" spans="1:48" x14ac:dyDescent="0.25">
      <c r="B24" s="186"/>
      <c r="C24" s="191">
        <v>420</v>
      </c>
      <c r="D24" s="191" t="s">
        <v>671</v>
      </c>
      <c r="E24" s="192">
        <v>840</v>
      </c>
      <c r="F24" s="192">
        <v>160</v>
      </c>
      <c r="G24" s="192">
        <v>900</v>
      </c>
      <c r="H24" s="192">
        <v>786.52700000000004</v>
      </c>
      <c r="I24" s="192">
        <v>1380</v>
      </c>
      <c r="J24" s="192">
        <v>1235.7190000000001</v>
      </c>
    </row>
    <row r="25" spans="1:48" x14ac:dyDescent="0.25">
      <c r="B25" s="186"/>
      <c r="C25" s="191">
        <v>421</v>
      </c>
      <c r="D25" s="191" t="s">
        <v>672</v>
      </c>
      <c r="E25" s="192">
        <v>6182</v>
      </c>
      <c r="F25" s="192">
        <v>5479.4159999999993</v>
      </c>
      <c r="G25" s="192">
        <v>21651.919999999998</v>
      </c>
      <c r="H25" s="192">
        <v>13404.925999999999</v>
      </c>
      <c r="I25" s="192">
        <v>11357</v>
      </c>
      <c r="J25" s="192">
        <v>7601.5889999999999</v>
      </c>
    </row>
    <row r="26" spans="1:48" x14ac:dyDescent="0.25">
      <c r="B26" s="186"/>
      <c r="C26" s="191">
        <v>423</v>
      </c>
      <c r="D26" s="191" t="s">
        <v>673</v>
      </c>
      <c r="E26" s="192">
        <v>950</v>
      </c>
      <c r="F26" s="192">
        <v>670.71199999999999</v>
      </c>
      <c r="G26" s="192">
        <v>983.42700000000002</v>
      </c>
      <c r="H26" s="192">
        <v>619.59500000000003</v>
      </c>
      <c r="I26" s="192">
        <v>682</v>
      </c>
      <c r="J26" s="192">
        <v>329.017</v>
      </c>
    </row>
    <row r="27" spans="1:48" x14ac:dyDescent="0.25">
      <c r="B27" s="186"/>
      <c r="C27" s="191">
        <v>424</v>
      </c>
      <c r="D27" s="191" t="s">
        <v>674</v>
      </c>
      <c r="E27" s="192">
        <v>9630.6610000000001</v>
      </c>
      <c r="F27" s="192">
        <v>6501.9530000000004</v>
      </c>
      <c r="G27" s="192">
        <v>8000</v>
      </c>
      <c r="H27" s="192">
        <v>5606.9160000000002</v>
      </c>
      <c r="I27" s="192">
        <v>9336.4189999999999</v>
      </c>
      <c r="J27" s="192">
        <v>5686.4740000000002</v>
      </c>
    </row>
    <row r="28" spans="1:48" x14ac:dyDescent="0.25">
      <c r="B28" s="186"/>
      <c r="C28" s="191">
        <v>425</v>
      </c>
      <c r="D28" s="191" t="s">
        <v>675</v>
      </c>
      <c r="E28" s="192">
        <v>8312</v>
      </c>
      <c r="F28" s="192">
        <v>5108.4480000000003</v>
      </c>
      <c r="G28" s="192">
        <v>6024</v>
      </c>
      <c r="H28" s="192">
        <v>3856.393</v>
      </c>
      <c r="I28" s="192">
        <v>4649</v>
      </c>
      <c r="J28" s="192">
        <v>3759.9229999999998</v>
      </c>
    </row>
    <row r="29" spans="1:48" x14ac:dyDescent="0.25">
      <c r="B29" s="186"/>
      <c r="C29" s="191">
        <v>426</v>
      </c>
      <c r="D29" s="191" t="s">
        <v>676</v>
      </c>
      <c r="E29" s="192">
        <v>1130</v>
      </c>
      <c r="F29" s="192">
        <v>889.89200000000005</v>
      </c>
      <c r="G29" s="192">
        <v>1400</v>
      </c>
      <c r="H29" s="192">
        <v>1201.1569999999999</v>
      </c>
      <c r="I29" s="192">
        <v>1475.2950000000001</v>
      </c>
      <c r="J29" s="192">
        <v>1071.347</v>
      </c>
    </row>
    <row r="30" spans="1:48" s="304" customFormat="1" x14ac:dyDescent="0.25">
      <c r="A30" s="303"/>
      <c r="B30" s="466">
        <v>46</v>
      </c>
      <c r="C30" s="467"/>
      <c r="D30" s="280" t="s">
        <v>677</v>
      </c>
      <c r="E30" s="282">
        <f t="shared" ref="E30:I30" si="7">SUM(E31:E32)</f>
        <v>8103175.3389999997</v>
      </c>
      <c r="F30" s="282">
        <f t="shared" si="7"/>
        <v>7987570.3760000002</v>
      </c>
      <c r="G30" s="282">
        <f t="shared" si="7"/>
        <v>7892412.8790000007</v>
      </c>
      <c r="H30" s="282">
        <f t="shared" si="7"/>
        <v>7692998.4590000007</v>
      </c>
      <c r="I30" s="282">
        <f t="shared" si="7"/>
        <v>8810620.2859999985</v>
      </c>
      <c r="J30" s="282">
        <f>SUM(J31:J32)</f>
        <v>8436694.9649999999</v>
      </c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303"/>
      <c r="AJ30" s="303"/>
      <c r="AK30" s="303"/>
      <c r="AL30" s="303"/>
      <c r="AM30" s="303"/>
      <c r="AN30" s="303"/>
      <c r="AO30" s="303"/>
      <c r="AP30" s="303"/>
      <c r="AQ30" s="303"/>
      <c r="AR30" s="303"/>
      <c r="AS30" s="303"/>
      <c r="AT30" s="303"/>
      <c r="AU30" s="303"/>
      <c r="AV30" s="303"/>
    </row>
    <row r="31" spans="1:48" x14ac:dyDescent="0.25">
      <c r="B31" s="186"/>
      <c r="C31" s="191">
        <v>464</v>
      </c>
      <c r="D31" s="191" t="s">
        <v>678</v>
      </c>
      <c r="E31" s="192">
        <v>8102850.5649999995</v>
      </c>
      <c r="F31" s="192">
        <v>7987245.602</v>
      </c>
      <c r="G31" s="192">
        <v>7879081.6840000004</v>
      </c>
      <c r="H31" s="192">
        <v>7681677.1220000004</v>
      </c>
      <c r="I31" s="192">
        <v>8809738.6649999991</v>
      </c>
      <c r="J31" s="192">
        <v>8435853.8080000002</v>
      </c>
    </row>
    <row r="32" spans="1:48" x14ac:dyDescent="0.25">
      <c r="B32" s="186"/>
      <c r="C32" s="191">
        <v>465</v>
      </c>
      <c r="D32" s="191" t="s">
        <v>89</v>
      </c>
      <c r="E32" s="192">
        <v>324.774</v>
      </c>
      <c r="F32" s="192">
        <v>324.774</v>
      </c>
      <c r="G32" s="192">
        <v>13331.195</v>
      </c>
      <c r="H32" s="192">
        <v>11321.337</v>
      </c>
      <c r="I32" s="192">
        <v>881.62099999999998</v>
      </c>
      <c r="J32" s="192">
        <v>841.15700000000004</v>
      </c>
    </row>
    <row r="33" spans="1:48" s="304" customFormat="1" x14ac:dyDescent="0.25">
      <c r="A33" s="303"/>
      <c r="B33" s="470">
        <v>48</v>
      </c>
      <c r="C33" s="471"/>
      <c r="D33" s="336" t="s">
        <v>679</v>
      </c>
      <c r="E33" s="337">
        <f t="shared" ref="E33:I33" si="8">SUM(E34:E36)</f>
        <v>1366168</v>
      </c>
      <c r="F33" s="337">
        <f t="shared" si="8"/>
        <v>1306238.3779999998</v>
      </c>
      <c r="G33" s="337">
        <f t="shared" si="8"/>
        <v>758713.77399999998</v>
      </c>
      <c r="H33" s="337">
        <f t="shared" si="8"/>
        <v>591655.62</v>
      </c>
      <c r="I33" s="337">
        <f t="shared" si="8"/>
        <v>1327500</v>
      </c>
      <c r="J33" s="337">
        <f>SUM(J34:J36)</f>
        <v>824433.06900000002</v>
      </c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3"/>
      <c r="Z33" s="303"/>
      <c r="AA33" s="303"/>
      <c r="AB33" s="303"/>
      <c r="AC33" s="303"/>
      <c r="AD33" s="303"/>
      <c r="AE33" s="303"/>
      <c r="AF33" s="303"/>
      <c r="AG33" s="303"/>
      <c r="AH33" s="303"/>
      <c r="AI33" s="303"/>
      <c r="AJ33" s="303"/>
      <c r="AK33" s="303"/>
      <c r="AL33" s="303"/>
      <c r="AM33" s="303"/>
      <c r="AN33" s="303"/>
      <c r="AO33" s="303"/>
      <c r="AP33" s="303"/>
      <c r="AQ33" s="303"/>
      <c r="AR33" s="303"/>
      <c r="AS33" s="303"/>
      <c r="AT33" s="303"/>
      <c r="AU33" s="303"/>
      <c r="AV33" s="303"/>
    </row>
    <row r="34" spans="1:48" x14ac:dyDescent="0.25">
      <c r="B34" s="186"/>
      <c r="C34" s="195">
        <v>480</v>
      </c>
      <c r="D34" s="195" t="s">
        <v>96</v>
      </c>
      <c r="E34" s="166">
        <v>168</v>
      </c>
      <c r="F34" s="166">
        <v>76.7</v>
      </c>
      <c r="G34" s="166">
        <v>3185</v>
      </c>
      <c r="H34" s="166">
        <v>1240.18</v>
      </c>
      <c r="I34" s="166">
        <v>800</v>
      </c>
      <c r="J34" s="166">
        <v>613.90700000000004</v>
      </c>
    </row>
    <row r="35" spans="1:48" x14ac:dyDescent="0.25">
      <c r="B35" s="338"/>
      <c r="C35" s="195">
        <v>485</v>
      </c>
      <c r="D35" s="195" t="s">
        <v>101</v>
      </c>
      <c r="E35" s="166">
        <v>0</v>
      </c>
      <c r="F35" s="166">
        <v>0</v>
      </c>
      <c r="G35" s="166">
        <v>6500</v>
      </c>
      <c r="H35" s="166">
        <v>5378.6450000000004</v>
      </c>
      <c r="I35" s="166">
        <v>0</v>
      </c>
      <c r="J35" s="166">
        <v>0</v>
      </c>
    </row>
    <row r="36" spans="1:48" ht="15.75" thickBot="1" x14ac:dyDescent="0.3">
      <c r="B36" s="298"/>
      <c r="C36" s="299">
        <v>489</v>
      </c>
      <c r="D36" s="299" t="s">
        <v>735</v>
      </c>
      <c r="E36" s="301">
        <v>1366000</v>
      </c>
      <c r="F36" s="301">
        <v>1306161.6779999998</v>
      </c>
      <c r="G36" s="301">
        <v>749028.77399999998</v>
      </c>
      <c r="H36" s="301">
        <v>585036.79500000004</v>
      </c>
      <c r="I36" s="301">
        <v>1326700</v>
      </c>
      <c r="J36" s="301">
        <v>823819.16200000001</v>
      </c>
    </row>
    <row r="37" spans="1:48" ht="27" customHeight="1" x14ac:dyDescent="0.25">
      <c r="E37" s="316">
        <f>E33+E30+E23+E19</f>
        <v>9607391</v>
      </c>
      <c r="F37" s="316">
        <f>F33+F30+F23+F19</f>
        <v>9416808.8739999998</v>
      </c>
      <c r="G37" s="316">
        <f t="shared" ref="G37:H37" si="9">G33+G30+G23+G19</f>
        <v>8805316</v>
      </c>
      <c r="H37" s="316">
        <f t="shared" si="9"/>
        <v>8424996.8980000019</v>
      </c>
      <c r="I37" s="316">
        <f t="shared" ref="I37" si="10">I33+I30+I23+I19</f>
        <v>10300427.999999998</v>
      </c>
      <c r="J37" s="316">
        <f>J33+J30+J23+J19</f>
        <v>9411130.7660000008</v>
      </c>
    </row>
    <row r="38" spans="1:48" x14ac:dyDescent="0.25">
      <c r="E38" s="305">
        <f>E37-E5</f>
        <v>0</v>
      </c>
      <c r="F38" s="305">
        <f>F37-F5</f>
        <v>0</v>
      </c>
      <c r="G38" s="305">
        <f>G37-G5</f>
        <v>0</v>
      </c>
      <c r="H38" s="305">
        <f>H37-H5</f>
        <v>0</v>
      </c>
      <c r="I38" s="305">
        <f t="shared" ref="I38" si="11">I37-I5</f>
        <v>0</v>
      </c>
      <c r="J38" s="305">
        <f>J37-J5</f>
        <v>0</v>
      </c>
    </row>
  </sheetData>
  <mergeCells count="12">
    <mergeCell ref="B33:C33"/>
    <mergeCell ref="B3:H3"/>
    <mergeCell ref="B4:D4"/>
    <mergeCell ref="B5:D5"/>
    <mergeCell ref="B6:C6"/>
    <mergeCell ref="B8:C8"/>
    <mergeCell ref="B14:C14"/>
    <mergeCell ref="B16:C16"/>
    <mergeCell ref="B18:C18"/>
    <mergeCell ref="B19:C19"/>
    <mergeCell ref="B23:C23"/>
    <mergeCell ref="B30:C30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6"/>
  <sheetViews>
    <sheetView topLeftCell="D40" zoomScale="90" zoomScaleNormal="90" workbookViewId="0">
      <selection activeCell="I6" sqref="I6"/>
    </sheetView>
  </sheetViews>
  <sheetFormatPr defaultRowHeight="15" x14ac:dyDescent="0.25"/>
  <cols>
    <col min="1" max="1" width="2.5703125" style="57" customWidth="1"/>
    <col min="2" max="2" width="1.28515625" style="57" customWidth="1"/>
    <col min="3" max="3" width="7.7109375" style="57" customWidth="1"/>
    <col min="4" max="4" width="48" style="57" customWidth="1"/>
    <col min="5" max="8" width="13.28515625" style="57" customWidth="1"/>
    <col min="9" max="9" width="12" style="57" bestFit="1" customWidth="1"/>
    <col min="10" max="10" width="14.85546875" style="57" bestFit="1" customWidth="1"/>
    <col min="11" max="16384" width="9.140625" style="57"/>
  </cols>
  <sheetData>
    <row r="1" spans="2:15" x14ac:dyDescent="0.25">
      <c r="O1" s="57">
        <v>1000</v>
      </c>
    </row>
    <row r="3" spans="2:15" ht="15.75" thickBot="1" x14ac:dyDescent="0.3"/>
    <row r="4" spans="2:15" x14ac:dyDescent="0.25">
      <c r="B4" s="403" t="s">
        <v>660</v>
      </c>
      <c r="C4" s="404"/>
      <c r="D4" s="404"/>
      <c r="E4" s="404"/>
      <c r="F4" s="404"/>
      <c r="G4" s="404"/>
      <c r="H4" s="404"/>
    </row>
    <row r="5" spans="2:15" ht="22.5" x14ac:dyDescent="0.25">
      <c r="B5" s="390" t="s">
        <v>386</v>
      </c>
      <c r="C5" s="391"/>
      <c r="D5" s="392"/>
      <c r="E5" s="136" t="s">
        <v>171</v>
      </c>
      <c r="F5" s="136" t="s">
        <v>662</v>
      </c>
      <c r="G5" s="136" t="s">
        <v>172</v>
      </c>
      <c r="H5" s="136" t="s">
        <v>663</v>
      </c>
      <c r="I5" s="136"/>
      <c r="J5" s="136"/>
    </row>
    <row r="6" spans="2:15" s="138" customFormat="1" x14ac:dyDescent="0.25">
      <c r="B6" s="393" t="s">
        <v>739</v>
      </c>
      <c r="C6" s="394"/>
      <c r="D6" s="394"/>
      <c r="E6" s="164">
        <f t="shared" ref="E6:I6" si="0">E7+E9+E12+E20+E27+E30+E32+E34+E37+E39+E41</f>
        <v>55106516.082999997</v>
      </c>
      <c r="F6" s="164">
        <f t="shared" si="0"/>
        <v>53399060.985000007</v>
      </c>
      <c r="G6" s="164">
        <f t="shared" si="0"/>
        <v>53690109</v>
      </c>
      <c r="H6" s="164">
        <f t="shared" si="0"/>
        <v>52603055.321000002</v>
      </c>
      <c r="I6" s="164">
        <f t="shared" si="0"/>
        <v>55448201.086000003</v>
      </c>
      <c r="J6" s="164">
        <f>J7+J9+J12+J20+J27+J30+J32+J34+J37+J39+J41</f>
        <v>55262928.814999998</v>
      </c>
    </row>
    <row r="7" spans="2:15" x14ac:dyDescent="0.25">
      <c r="B7" s="189" t="s">
        <v>683</v>
      </c>
      <c r="C7" s="190"/>
      <c r="D7" s="190"/>
      <c r="E7" s="167">
        <f t="shared" ref="E7:I7" si="1">E8</f>
        <v>3176149</v>
      </c>
      <c r="F7" s="167">
        <f t="shared" si="1"/>
        <v>3130627.5460000001</v>
      </c>
      <c r="G7" s="167">
        <f t="shared" si="1"/>
        <v>3185085.28</v>
      </c>
      <c r="H7" s="167">
        <f t="shared" si="1"/>
        <v>3168357.267</v>
      </c>
      <c r="I7" s="167">
        <f t="shared" si="1"/>
        <v>3684604</v>
      </c>
      <c r="J7" s="167">
        <f>J8</f>
        <v>3670359.0290000001</v>
      </c>
    </row>
    <row r="8" spans="2:15" x14ac:dyDescent="0.25">
      <c r="B8" s="186"/>
      <c r="C8" s="191">
        <v>10</v>
      </c>
      <c r="D8" s="191" t="s">
        <v>684</v>
      </c>
      <c r="E8" s="192">
        <v>3176149</v>
      </c>
      <c r="F8" s="192">
        <v>3130627.5460000001</v>
      </c>
      <c r="G8" s="192">
        <v>3185085.28</v>
      </c>
      <c r="H8" s="192">
        <v>3168357.267</v>
      </c>
      <c r="I8" s="192">
        <v>3684604</v>
      </c>
      <c r="J8" s="192">
        <v>3670359.0290000001</v>
      </c>
    </row>
    <row r="9" spans="2:15" x14ac:dyDescent="0.25">
      <c r="B9" s="274" t="s">
        <v>939</v>
      </c>
      <c r="C9" s="275"/>
      <c r="D9" s="275"/>
      <c r="E9" s="276">
        <f t="shared" ref="E9:I9" si="2">SUM(E10:E11)</f>
        <v>117369.401</v>
      </c>
      <c r="F9" s="276">
        <f t="shared" si="2"/>
        <v>85041.643999999986</v>
      </c>
      <c r="G9" s="276">
        <f t="shared" si="2"/>
        <v>67478.611000000004</v>
      </c>
      <c r="H9" s="276">
        <f t="shared" si="2"/>
        <v>49548.270000000004</v>
      </c>
      <c r="I9" s="276">
        <f t="shared" si="2"/>
        <v>368271.82899999997</v>
      </c>
      <c r="J9" s="276">
        <f>SUM(J10:J11)</f>
        <v>346812.31700000004</v>
      </c>
    </row>
    <row r="10" spans="2:15" x14ac:dyDescent="0.25">
      <c r="B10" s="186"/>
      <c r="C10" s="191">
        <v>30</v>
      </c>
      <c r="D10" s="277" t="s">
        <v>940</v>
      </c>
      <c r="E10" s="192">
        <v>5583</v>
      </c>
      <c r="F10" s="192">
        <v>5007.0709999999999</v>
      </c>
      <c r="G10" s="192">
        <v>5730.5</v>
      </c>
      <c r="H10" s="192">
        <v>5083.241</v>
      </c>
      <c r="I10" s="192">
        <v>9622.2999999999993</v>
      </c>
      <c r="J10" s="192">
        <v>5436.8739999999998</v>
      </c>
    </row>
    <row r="11" spans="2:15" ht="22.5" x14ac:dyDescent="0.25">
      <c r="B11" s="186"/>
      <c r="C11" s="278" t="s">
        <v>325</v>
      </c>
      <c r="D11" s="277" t="s">
        <v>387</v>
      </c>
      <c r="E11" s="192">
        <v>111786.401</v>
      </c>
      <c r="F11" s="192">
        <v>80034.572999999989</v>
      </c>
      <c r="G11" s="192">
        <v>61748.110999999997</v>
      </c>
      <c r="H11" s="192">
        <v>44465.029000000002</v>
      </c>
      <c r="I11" s="192">
        <v>358649.52899999998</v>
      </c>
      <c r="J11" s="192">
        <v>341375.44300000003</v>
      </c>
    </row>
    <row r="12" spans="2:15" x14ac:dyDescent="0.25">
      <c r="B12" s="274" t="s">
        <v>941</v>
      </c>
      <c r="C12" s="275"/>
      <c r="D12" s="275"/>
      <c r="E12" s="276">
        <f t="shared" ref="E12:I12" si="3">SUM(E13:E19)</f>
        <v>1665802.5989999999</v>
      </c>
      <c r="F12" s="276">
        <f t="shared" si="3"/>
        <v>1543030.942</v>
      </c>
      <c r="G12" s="276">
        <f t="shared" si="3"/>
        <v>1718447.1089999999</v>
      </c>
      <c r="H12" s="276">
        <f t="shared" si="3"/>
        <v>1597115.8460000001</v>
      </c>
      <c r="I12" s="276">
        <f t="shared" si="3"/>
        <v>1903799.7999999998</v>
      </c>
      <c r="J12" s="276">
        <f>SUM(J13:J19)</f>
        <v>1815800.2919999999</v>
      </c>
    </row>
    <row r="13" spans="2:15" x14ac:dyDescent="0.25">
      <c r="B13" s="186"/>
      <c r="C13" s="191">
        <v>40</v>
      </c>
      <c r="D13" s="277" t="s">
        <v>942</v>
      </c>
      <c r="E13" s="192">
        <v>585528.29499999993</v>
      </c>
      <c r="F13" s="192">
        <v>576779.62699999998</v>
      </c>
      <c r="G13" s="192">
        <v>585892.74399999995</v>
      </c>
      <c r="H13" s="192">
        <v>569910.66700000002</v>
      </c>
      <c r="I13" s="192">
        <v>624009.85800000001</v>
      </c>
      <c r="J13" s="192">
        <v>609247.33100000001</v>
      </c>
    </row>
    <row r="14" spans="2:15" ht="22.5" x14ac:dyDescent="0.25">
      <c r="B14" s="186"/>
      <c r="C14" s="191">
        <v>41</v>
      </c>
      <c r="D14" s="277" t="s">
        <v>943</v>
      </c>
      <c r="E14" s="192">
        <v>85614</v>
      </c>
      <c r="F14" s="192">
        <v>81410.298999999999</v>
      </c>
      <c r="G14" s="192">
        <v>88677.448999999993</v>
      </c>
      <c r="H14" s="192">
        <v>86092.069000000003</v>
      </c>
      <c r="I14" s="192">
        <v>95449.5</v>
      </c>
      <c r="J14" s="192">
        <v>93276.657000000007</v>
      </c>
    </row>
    <row r="15" spans="2:15" x14ac:dyDescent="0.25">
      <c r="B15" s="186"/>
      <c r="C15" s="191">
        <v>42</v>
      </c>
      <c r="D15" s="277" t="s">
        <v>944</v>
      </c>
      <c r="E15" s="192">
        <v>269048.00199999998</v>
      </c>
      <c r="F15" s="192">
        <v>244403.11900000001</v>
      </c>
      <c r="G15" s="192">
        <v>300881.97499999998</v>
      </c>
      <c r="H15" s="192">
        <v>255448.57699999999</v>
      </c>
      <c r="I15" s="192">
        <v>322845.86</v>
      </c>
      <c r="J15" s="192">
        <v>291645.65899999999</v>
      </c>
    </row>
    <row r="16" spans="2:15" x14ac:dyDescent="0.25">
      <c r="B16" s="186"/>
      <c r="C16" s="191">
        <v>43</v>
      </c>
      <c r="D16" s="277" t="s">
        <v>945</v>
      </c>
      <c r="E16" s="192">
        <v>10522.522999999999</v>
      </c>
      <c r="F16" s="192">
        <v>6703.1890000000003</v>
      </c>
      <c r="G16" s="192">
        <v>9330</v>
      </c>
      <c r="H16" s="192">
        <v>4746.6840000000002</v>
      </c>
      <c r="I16" s="192">
        <v>7082.9</v>
      </c>
      <c r="J16" s="192">
        <v>4580.7389999999996</v>
      </c>
    </row>
    <row r="17" spans="2:10" x14ac:dyDescent="0.25">
      <c r="B17" s="186"/>
      <c r="C17" s="191">
        <v>46</v>
      </c>
      <c r="D17" s="277" t="s">
        <v>946</v>
      </c>
      <c r="E17" s="192">
        <v>265654.42800000001</v>
      </c>
      <c r="F17" s="192">
        <v>256425.23799999998</v>
      </c>
      <c r="G17" s="192">
        <v>335942.8</v>
      </c>
      <c r="H17" s="192">
        <v>322744.91700000002</v>
      </c>
      <c r="I17" s="192">
        <v>572745.28200000001</v>
      </c>
      <c r="J17" s="192">
        <v>561678.29599999997</v>
      </c>
    </row>
    <row r="18" spans="2:10" ht="22.5" x14ac:dyDescent="0.25">
      <c r="B18" s="186"/>
      <c r="C18" s="191">
        <v>47</v>
      </c>
      <c r="D18" s="277" t="s">
        <v>947</v>
      </c>
      <c r="E18" s="192">
        <v>421800</v>
      </c>
      <c r="F18" s="192">
        <v>358027.68700000003</v>
      </c>
      <c r="G18" s="192">
        <v>389765</v>
      </c>
      <c r="H18" s="192">
        <v>353223.47700000001</v>
      </c>
      <c r="I18" s="192">
        <v>272419</v>
      </c>
      <c r="J18" s="192">
        <v>250913.035</v>
      </c>
    </row>
    <row r="19" spans="2:10" ht="22.5" x14ac:dyDescent="0.25">
      <c r="B19" s="186"/>
      <c r="C19" s="278" t="s">
        <v>388</v>
      </c>
      <c r="D19" s="277" t="s">
        <v>948</v>
      </c>
      <c r="E19" s="192">
        <v>27635.350999999999</v>
      </c>
      <c r="F19" s="192">
        <v>19281.782999999999</v>
      </c>
      <c r="G19" s="192">
        <v>7957.1409999999996</v>
      </c>
      <c r="H19" s="192">
        <v>4949.4549999999999</v>
      </c>
      <c r="I19" s="192">
        <v>9247.4</v>
      </c>
      <c r="J19" s="192">
        <v>4458.5749999999998</v>
      </c>
    </row>
    <row r="20" spans="2:10" x14ac:dyDescent="0.25">
      <c r="B20" s="474" t="s">
        <v>949</v>
      </c>
      <c r="C20" s="475"/>
      <c r="D20" s="476"/>
      <c r="E20" s="276">
        <f t="shared" ref="E20:I20" si="4">SUM(E21:E26)</f>
        <v>11492349</v>
      </c>
      <c r="F20" s="276">
        <f t="shared" si="4"/>
        <v>11199790.304</v>
      </c>
      <c r="G20" s="276">
        <f t="shared" si="4"/>
        <v>12613963</v>
      </c>
      <c r="H20" s="276">
        <f t="shared" si="4"/>
        <v>12451064.016000001</v>
      </c>
      <c r="I20" s="276">
        <f t="shared" si="4"/>
        <v>14103201.489</v>
      </c>
      <c r="J20" s="276">
        <f>SUM(J21:J26)</f>
        <v>14090149.477</v>
      </c>
    </row>
    <row r="21" spans="2:10" x14ac:dyDescent="0.25">
      <c r="B21" s="186"/>
      <c r="C21" s="191">
        <v>50</v>
      </c>
      <c r="D21" s="277" t="s">
        <v>950</v>
      </c>
      <c r="E21" s="192">
        <v>6749419</v>
      </c>
      <c r="F21" s="192">
        <v>6680708.2879999997</v>
      </c>
      <c r="G21" s="192">
        <v>8203220</v>
      </c>
      <c r="H21" s="192">
        <v>8141832.1030000001</v>
      </c>
      <c r="I21" s="192">
        <v>9611477.0179999992</v>
      </c>
      <c r="J21" s="192">
        <v>9608804.8829999994</v>
      </c>
    </row>
    <row r="22" spans="2:10" x14ac:dyDescent="0.25">
      <c r="B22" s="186"/>
      <c r="C22" s="191">
        <v>51</v>
      </c>
      <c r="D22" s="277" t="s">
        <v>951</v>
      </c>
      <c r="E22" s="192">
        <v>60000</v>
      </c>
      <c r="F22" s="192">
        <v>57034.667000000001</v>
      </c>
      <c r="G22" s="192">
        <v>56400</v>
      </c>
      <c r="H22" s="192">
        <v>52751.137999999999</v>
      </c>
      <c r="I22" s="192">
        <v>52366.470999999998</v>
      </c>
      <c r="J22" s="192">
        <v>52366.470999999998</v>
      </c>
    </row>
    <row r="23" spans="2:10" x14ac:dyDescent="0.25">
      <c r="B23" s="186"/>
      <c r="C23" s="191">
        <v>52</v>
      </c>
      <c r="D23" s="277" t="s">
        <v>952</v>
      </c>
      <c r="E23" s="192">
        <v>4278430</v>
      </c>
      <c r="F23" s="192">
        <v>4063619.8760000002</v>
      </c>
      <c r="G23" s="192">
        <v>3936920</v>
      </c>
      <c r="H23" s="192">
        <v>3845090.6320000002</v>
      </c>
      <c r="I23" s="192">
        <v>3993092</v>
      </c>
      <c r="J23" s="192">
        <v>3988519.9550000001</v>
      </c>
    </row>
    <row r="24" spans="2:10" x14ac:dyDescent="0.25">
      <c r="B24" s="186"/>
      <c r="C24" s="191">
        <v>53</v>
      </c>
      <c r="D24" s="277" t="s">
        <v>953</v>
      </c>
      <c r="E24" s="192">
        <v>392000</v>
      </c>
      <c r="F24" s="192">
        <v>390154.79300000001</v>
      </c>
      <c r="G24" s="192">
        <v>405823</v>
      </c>
      <c r="H24" s="192">
        <v>403322.87699999998</v>
      </c>
      <c r="I24" s="192">
        <v>435366</v>
      </c>
      <c r="J24" s="192">
        <v>433161.76799999998</v>
      </c>
    </row>
    <row r="25" spans="2:10" x14ac:dyDescent="0.25">
      <c r="B25" s="186"/>
      <c r="C25" s="191">
        <v>54</v>
      </c>
      <c r="D25" s="277" t="s">
        <v>954</v>
      </c>
      <c r="E25" s="192">
        <v>11300</v>
      </c>
      <c r="F25" s="192">
        <v>8272.6799999999985</v>
      </c>
      <c r="G25" s="192">
        <v>11600</v>
      </c>
      <c r="H25" s="192">
        <v>8067.2659999999996</v>
      </c>
      <c r="I25" s="192">
        <v>10900</v>
      </c>
      <c r="J25" s="192">
        <v>7296.4</v>
      </c>
    </row>
    <row r="26" spans="2:10" ht="22.5" x14ac:dyDescent="0.25">
      <c r="B26" s="186"/>
      <c r="C26" s="191">
        <v>55</v>
      </c>
      <c r="D26" s="277" t="s">
        <v>955</v>
      </c>
      <c r="E26" s="192">
        <v>1200</v>
      </c>
      <c r="F26" s="192">
        <v>0</v>
      </c>
      <c r="G26" s="192">
        <v>0</v>
      </c>
      <c r="H26" s="192">
        <v>0</v>
      </c>
      <c r="I26" s="192">
        <v>0</v>
      </c>
      <c r="J26" s="192">
        <v>0</v>
      </c>
    </row>
    <row r="27" spans="2:10" x14ac:dyDescent="0.25">
      <c r="B27" s="274" t="s">
        <v>956</v>
      </c>
      <c r="C27" s="275"/>
      <c r="D27" s="275"/>
      <c r="E27" s="276">
        <f t="shared" ref="E27:I27" si="5">SUM(E28:E29)</f>
        <v>30116000</v>
      </c>
      <c r="F27" s="276">
        <f t="shared" si="5"/>
        <v>30066000</v>
      </c>
      <c r="G27" s="276">
        <f t="shared" si="5"/>
        <v>28073500</v>
      </c>
      <c r="H27" s="276">
        <f t="shared" si="5"/>
        <v>28073500</v>
      </c>
      <c r="I27" s="276">
        <f t="shared" si="5"/>
        <v>30415500</v>
      </c>
      <c r="J27" s="276">
        <f>SUM(J28:J29)</f>
        <v>30415500</v>
      </c>
    </row>
    <row r="28" spans="2:10" x14ac:dyDescent="0.25">
      <c r="B28" s="186"/>
      <c r="C28" s="191">
        <v>60</v>
      </c>
      <c r="D28" s="277" t="s">
        <v>957</v>
      </c>
      <c r="E28" s="192">
        <v>20816000</v>
      </c>
      <c r="F28" s="192">
        <v>20766000</v>
      </c>
      <c r="G28" s="192">
        <v>17514500</v>
      </c>
      <c r="H28" s="192">
        <v>17514500</v>
      </c>
      <c r="I28" s="192">
        <v>18015500</v>
      </c>
      <c r="J28" s="192">
        <v>18015500</v>
      </c>
    </row>
    <row r="29" spans="2:10" x14ac:dyDescent="0.25">
      <c r="B29" s="186"/>
      <c r="C29" s="191">
        <v>61</v>
      </c>
      <c r="D29" s="277" t="s">
        <v>958</v>
      </c>
      <c r="E29" s="192">
        <v>9300000</v>
      </c>
      <c r="F29" s="192">
        <v>9300000</v>
      </c>
      <c r="G29" s="192">
        <v>10559000</v>
      </c>
      <c r="H29" s="192">
        <v>10559000</v>
      </c>
      <c r="I29" s="192">
        <v>12400000</v>
      </c>
      <c r="J29" s="192">
        <v>12400000</v>
      </c>
    </row>
    <row r="30" spans="2:10" x14ac:dyDescent="0.25">
      <c r="B30" s="274" t="s">
        <v>959</v>
      </c>
      <c r="C30" s="275"/>
      <c r="D30" s="275"/>
      <c r="E30" s="276">
        <f t="shared" ref="E30:I30" si="6">E31</f>
        <v>32206.429999999997</v>
      </c>
      <c r="F30" s="276">
        <f t="shared" si="6"/>
        <v>4780.8460000000005</v>
      </c>
      <c r="G30" s="276">
        <f t="shared" si="6"/>
        <v>18532</v>
      </c>
      <c r="H30" s="276">
        <f t="shared" si="6"/>
        <v>6398.6980000000003</v>
      </c>
      <c r="I30" s="276">
        <f t="shared" si="6"/>
        <v>4385.9859999999999</v>
      </c>
      <c r="J30" s="276">
        <f>J31</f>
        <v>3929.0509999999999</v>
      </c>
    </row>
    <row r="31" spans="2:10" x14ac:dyDescent="0.25">
      <c r="B31" s="186"/>
      <c r="C31" s="191">
        <v>80</v>
      </c>
      <c r="D31" s="277" t="s">
        <v>960</v>
      </c>
      <c r="E31" s="192">
        <v>32206.429999999997</v>
      </c>
      <c r="F31" s="192">
        <v>4780.8460000000005</v>
      </c>
      <c r="G31" s="192">
        <v>18532</v>
      </c>
      <c r="H31" s="192">
        <v>6398.6980000000003</v>
      </c>
      <c r="I31" s="192">
        <v>4385.9859999999999</v>
      </c>
      <c r="J31" s="192">
        <v>3929.0509999999999</v>
      </c>
    </row>
    <row r="32" spans="2:10" x14ac:dyDescent="0.25">
      <c r="B32" s="274" t="s">
        <v>723</v>
      </c>
      <c r="C32" s="275"/>
      <c r="D32" s="275"/>
      <c r="E32" s="276">
        <f t="shared" ref="E32:I32" si="7">E33</f>
        <v>2085201</v>
      </c>
      <c r="F32" s="276">
        <f t="shared" si="7"/>
        <v>2046476.7169999999</v>
      </c>
      <c r="G32" s="276">
        <f t="shared" si="7"/>
        <v>2465628</v>
      </c>
      <c r="H32" s="276">
        <f t="shared" si="7"/>
        <v>2404529.2069999999</v>
      </c>
      <c r="I32" s="276">
        <f t="shared" si="7"/>
        <v>2870969</v>
      </c>
      <c r="J32" s="276">
        <f>J33</f>
        <v>2828796.7239999999</v>
      </c>
    </row>
    <row r="33" spans="2:10" x14ac:dyDescent="0.25">
      <c r="B33" s="186"/>
      <c r="C33" s="191" t="s">
        <v>243</v>
      </c>
      <c r="D33" s="277" t="s">
        <v>912</v>
      </c>
      <c r="E33" s="290">
        <v>2085201</v>
      </c>
      <c r="F33" s="290">
        <v>2046476.7169999999</v>
      </c>
      <c r="G33" s="290">
        <v>2465628</v>
      </c>
      <c r="H33" s="290">
        <v>2404529.2069999999</v>
      </c>
      <c r="I33" s="290">
        <v>2870969</v>
      </c>
      <c r="J33" s="290">
        <v>2828796.7239999999</v>
      </c>
    </row>
    <row r="34" spans="2:10" x14ac:dyDescent="0.25">
      <c r="B34" s="274" t="s">
        <v>961</v>
      </c>
      <c r="C34" s="275"/>
      <c r="D34" s="275"/>
      <c r="E34" s="276">
        <f t="shared" ref="E34:I34" si="8">SUM(E35:E36)</f>
        <v>3037247.8529999997</v>
      </c>
      <c r="F34" s="276">
        <f t="shared" si="8"/>
        <v>2824354.9610000001</v>
      </c>
      <c r="G34" s="276">
        <f t="shared" si="8"/>
        <v>4129200</v>
      </c>
      <c r="H34" s="276">
        <f t="shared" si="8"/>
        <v>4053145.2940000002</v>
      </c>
      <c r="I34" s="276">
        <f t="shared" si="8"/>
        <v>1383521.9820000001</v>
      </c>
      <c r="J34" s="276">
        <f>SUM(J35:J36)</f>
        <v>1382478.879</v>
      </c>
    </row>
    <row r="35" spans="2:10" x14ac:dyDescent="0.25">
      <c r="B35" s="186"/>
      <c r="C35" s="191" t="s">
        <v>246</v>
      </c>
      <c r="D35" s="277" t="s">
        <v>962</v>
      </c>
      <c r="E35" s="192">
        <v>2399247.8529999997</v>
      </c>
      <c r="F35" s="192">
        <v>2186354.9610000001</v>
      </c>
      <c r="G35" s="192">
        <v>3729200</v>
      </c>
      <c r="H35" s="192">
        <v>3653145.2940000002</v>
      </c>
      <c r="I35" s="192">
        <v>1111521.9820000001</v>
      </c>
      <c r="J35" s="192">
        <v>1110478.879</v>
      </c>
    </row>
    <row r="36" spans="2:10" x14ac:dyDescent="0.25">
      <c r="B36" s="186"/>
      <c r="C36" s="191" t="s">
        <v>247</v>
      </c>
      <c r="D36" s="277" t="s">
        <v>389</v>
      </c>
      <c r="E36" s="192">
        <v>638000</v>
      </c>
      <c r="F36" s="192">
        <v>638000</v>
      </c>
      <c r="G36" s="192">
        <v>400000</v>
      </c>
      <c r="H36" s="192">
        <v>400000</v>
      </c>
      <c r="I36" s="192">
        <v>272000</v>
      </c>
      <c r="J36" s="192">
        <v>272000</v>
      </c>
    </row>
    <row r="37" spans="2:10" x14ac:dyDescent="0.25">
      <c r="B37" s="274" t="s">
        <v>963</v>
      </c>
      <c r="C37" s="275"/>
      <c r="D37" s="275"/>
      <c r="E37" s="276">
        <f t="shared" ref="E37:I37" si="9">E38</f>
        <v>800</v>
      </c>
      <c r="F37" s="276">
        <f t="shared" si="9"/>
        <v>0</v>
      </c>
      <c r="G37" s="276">
        <f t="shared" si="9"/>
        <v>200</v>
      </c>
      <c r="H37" s="276">
        <f t="shared" si="9"/>
        <v>0</v>
      </c>
      <c r="I37" s="276">
        <f t="shared" si="9"/>
        <v>200</v>
      </c>
      <c r="J37" s="276">
        <f>J38</f>
        <v>0</v>
      </c>
    </row>
    <row r="38" spans="2:10" x14ac:dyDescent="0.25">
      <c r="B38" s="186"/>
      <c r="C38" s="191" t="s">
        <v>269</v>
      </c>
      <c r="D38" s="277" t="s">
        <v>824</v>
      </c>
      <c r="E38" s="191">
        <v>800</v>
      </c>
      <c r="F38" s="191">
        <v>0</v>
      </c>
      <c r="G38" s="191">
        <v>200</v>
      </c>
      <c r="H38" s="191">
        <v>0</v>
      </c>
      <c r="I38" s="191">
        <v>200</v>
      </c>
      <c r="J38" s="191">
        <v>0</v>
      </c>
    </row>
    <row r="39" spans="2:10" x14ac:dyDescent="0.25">
      <c r="B39" s="274" t="s">
        <v>724</v>
      </c>
      <c r="C39" s="275"/>
      <c r="D39" s="275"/>
      <c r="E39" s="276">
        <f t="shared" ref="E39:I39" si="10">E40</f>
        <v>4438.6530000000002</v>
      </c>
      <c r="F39" s="276">
        <f t="shared" si="10"/>
        <v>11.407999999999999</v>
      </c>
      <c r="G39" s="276">
        <f t="shared" si="10"/>
        <v>5170</v>
      </c>
      <c r="H39" s="276">
        <f t="shared" si="10"/>
        <v>61.206000000000003</v>
      </c>
      <c r="I39" s="276">
        <f t="shared" si="10"/>
        <v>4676</v>
      </c>
      <c r="J39" s="276">
        <f>J40</f>
        <v>58.664000000000001</v>
      </c>
    </row>
    <row r="40" spans="2:10" x14ac:dyDescent="0.25">
      <c r="B40" s="186"/>
      <c r="C40" s="191" t="s">
        <v>278</v>
      </c>
      <c r="D40" s="277" t="s">
        <v>964</v>
      </c>
      <c r="E40" s="192">
        <v>4438.6530000000002</v>
      </c>
      <c r="F40" s="192">
        <v>11.407999999999999</v>
      </c>
      <c r="G40" s="192">
        <v>5170</v>
      </c>
      <c r="H40" s="192">
        <v>61.206000000000003</v>
      </c>
      <c r="I40" s="192">
        <v>4676</v>
      </c>
      <c r="J40" s="192">
        <v>58.664000000000001</v>
      </c>
    </row>
    <row r="41" spans="2:10" x14ac:dyDescent="0.25">
      <c r="B41" s="274" t="s">
        <v>965</v>
      </c>
      <c r="C41" s="275"/>
      <c r="D41" s="275"/>
      <c r="E41" s="276">
        <f t="shared" ref="E41:I41" si="11">E42</f>
        <v>3378952.1469999999</v>
      </c>
      <c r="F41" s="276">
        <f t="shared" si="11"/>
        <v>2498946.6170000001</v>
      </c>
      <c r="G41" s="276">
        <f t="shared" si="11"/>
        <v>1412905</v>
      </c>
      <c r="H41" s="276">
        <f t="shared" si="11"/>
        <v>799335.51699999999</v>
      </c>
      <c r="I41" s="276">
        <f t="shared" si="11"/>
        <v>709071</v>
      </c>
      <c r="J41" s="276">
        <f>J42</f>
        <v>709044.38199999998</v>
      </c>
    </row>
    <row r="42" spans="2:10" x14ac:dyDescent="0.25">
      <c r="B42" s="287"/>
      <c r="C42" s="291" t="s">
        <v>287</v>
      </c>
      <c r="D42" s="292" t="s">
        <v>966</v>
      </c>
      <c r="E42" s="293">
        <v>3378952.1469999999</v>
      </c>
      <c r="F42" s="293">
        <v>2498946.6170000001</v>
      </c>
      <c r="G42" s="293">
        <v>1412905</v>
      </c>
      <c r="H42" s="293">
        <v>799335.51699999999</v>
      </c>
      <c r="I42" s="293">
        <v>709071</v>
      </c>
      <c r="J42" s="293">
        <v>709044.38199999998</v>
      </c>
    </row>
    <row r="43" spans="2:10" x14ac:dyDescent="0.25">
      <c r="B43" s="477" t="s">
        <v>666</v>
      </c>
      <c r="C43" s="478"/>
      <c r="D43" s="288"/>
      <c r="E43" s="289"/>
      <c r="F43" s="289"/>
      <c r="G43" s="289"/>
      <c r="H43" s="289"/>
      <c r="I43" s="289"/>
      <c r="J43" s="289"/>
    </row>
    <row r="44" spans="2:10" x14ac:dyDescent="0.25">
      <c r="B44" s="466">
        <v>40</v>
      </c>
      <c r="C44" s="467"/>
      <c r="D44" s="280" t="s">
        <v>741</v>
      </c>
      <c r="E44" s="282">
        <f t="shared" ref="E44:I44" si="12">SUM(E45:E47)</f>
        <v>915578</v>
      </c>
      <c r="F44" s="282">
        <f t="shared" si="12"/>
        <v>902583.77399999998</v>
      </c>
      <c r="G44" s="282">
        <f t="shared" si="12"/>
        <v>896065.05499999993</v>
      </c>
      <c r="H44" s="282">
        <f t="shared" si="12"/>
        <v>890779.63099999994</v>
      </c>
      <c r="I44" s="282">
        <f t="shared" si="12"/>
        <v>990860</v>
      </c>
      <c r="J44" s="282">
        <f>SUM(J45:J47)</f>
        <v>976044.67999999993</v>
      </c>
    </row>
    <row r="45" spans="2:10" x14ac:dyDescent="0.25">
      <c r="B45" s="186"/>
      <c r="C45" s="191">
        <v>401</v>
      </c>
      <c r="D45" s="191" t="s">
        <v>668</v>
      </c>
      <c r="E45" s="192">
        <v>655590</v>
      </c>
      <c r="F45" s="192">
        <v>646371.36699999997</v>
      </c>
      <c r="G45" s="192">
        <v>641083</v>
      </c>
      <c r="H45" s="192">
        <v>638070.91599999997</v>
      </c>
      <c r="I45" s="192">
        <v>698735</v>
      </c>
      <c r="J45" s="192">
        <v>687286.34499999997</v>
      </c>
    </row>
    <row r="46" spans="2:10" x14ac:dyDescent="0.25">
      <c r="B46" s="186"/>
      <c r="C46" s="191">
        <v>402</v>
      </c>
      <c r="D46" s="191" t="s">
        <v>87</v>
      </c>
      <c r="E46" s="192">
        <v>257327.99999999997</v>
      </c>
      <c r="F46" s="192">
        <v>253944.40700000001</v>
      </c>
      <c r="G46" s="192">
        <v>252482.05499999999</v>
      </c>
      <c r="H46" s="192">
        <v>250638.715</v>
      </c>
      <c r="I46" s="192">
        <v>273275</v>
      </c>
      <c r="J46" s="192">
        <v>269958.33500000002</v>
      </c>
    </row>
    <row r="47" spans="2:10" x14ac:dyDescent="0.25">
      <c r="B47" s="186"/>
      <c r="C47" s="191">
        <v>403</v>
      </c>
      <c r="D47" s="191" t="s">
        <v>88</v>
      </c>
      <c r="E47" s="192">
        <v>2660</v>
      </c>
      <c r="F47" s="192">
        <v>2268</v>
      </c>
      <c r="G47" s="192">
        <v>2500</v>
      </c>
      <c r="H47" s="192">
        <v>2070</v>
      </c>
      <c r="I47" s="192">
        <v>18850</v>
      </c>
      <c r="J47" s="192">
        <v>18800</v>
      </c>
    </row>
    <row r="48" spans="2:10" x14ac:dyDescent="0.25">
      <c r="B48" s="466">
        <v>42</v>
      </c>
      <c r="C48" s="467"/>
      <c r="D48" s="280" t="s">
        <v>670</v>
      </c>
      <c r="E48" s="282">
        <f t="shared" ref="E48:I48" si="13">SUM(E49:E55)</f>
        <v>678091.83699999994</v>
      </c>
      <c r="F48" s="282">
        <f t="shared" si="13"/>
        <v>571052.43599999999</v>
      </c>
      <c r="G48" s="282">
        <f t="shared" si="13"/>
        <v>788093.17700000003</v>
      </c>
      <c r="H48" s="282">
        <f t="shared" si="13"/>
        <v>498723.49599999993</v>
      </c>
      <c r="I48" s="282">
        <f t="shared" si="13"/>
        <v>441959.00199999998</v>
      </c>
      <c r="J48" s="282">
        <f>SUM(J49:J55)</f>
        <v>394190.19799999997</v>
      </c>
    </row>
    <row r="49" spans="2:10" x14ac:dyDescent="0.25">
      <c r="B49" s="186"/>
      <c r="C49" s="191">
        <v>420</v>
      </c>
      <c r="D49" s="191" t="s">
        <v>671</v>
      </c>
      <c r="E49" s="192">
        <v>8178.2359999999999</v>
      </c>
      <c r="F49" s="192">
        <v>1451.374</v>
      </c>
      <c r="G49" s="192">
        <v>5426</v>
      </c>
      <c r="H49" s="192">
        <v>3767.2919999999999</v>
      </c>
      <c r="I49" s="192">
        <v>10916</v>
      </c>
      <c r="J49" s="192">
        <v>7236.6750000000002</v>
      </c>
    </row>
    <row r="50" spans="2:10" x14ac:dyDescent="0.25">
      <c r="B50" s="186"/>
      <c r="C50" s="191">
        <v>421</v>
      </c>
      <c r="D50" s="191" t="s">
        <v>672</v>
      </c>
      <c r="E50" s="192">
        <v>122890</v>
      </c>
      <c r="F50" s="192">
        <v>118699.611</v>
      </c>
      <c r="G50" s="192">
        <v>187327.035</v>
      </c>
      <c r="H50" s="192">
        <v>140566.33199999999</v>
      </c>
      <c r="I50" s="192">
        <v>147224.01500000001</v>
      </c>
      <c r="J50" s="192">
        <v>134870.37299999999</v>
      </c>
    </row>
    <row r="51" spans="2:10" x14ac:dyDescent="0.25">
      <c r="B51" s="186"/>
      <c r="C51" s="191">
        <v>423</v>
      </c>
      <c r="D51" s="191" t="s">
        <v>673</v>
      </c>
      <c r="E51" s="192">
        <v>317095.97000000003</v>
      </c>
      <c r="F51" s="192">
        <v>297823.20800000004</v>
      </c>
      <c r="G51" s="192">
        <v>370795</v>
      </c>
      <c r="H51" s="192">
        <v>186094.71799999999</v>
      </c>
      <c r="I51" s="192">
        <v>61253.762000000002</v>
      </c>
      <c r="J51" s="192">
        <v>56204.358</v>
      </c>
    </row>
    <row r="52" spans="2:10" x14ac:dyDescent="0.25">
      <c r="B52" s="186"/>
      <c r="C52" s="191">
        <v>424</v>
      </c>
      <c r="D52" s="191" t="s">
        <v>674</v>
      </c>
      <c r="E52" s="192">
        <v>29162.811000000002</v>
      </c>
      <c r="F52" s="192">
        <v>24073.57</v>
      </c>
      <c r="G52" s="192">
        <v>23755.725999999999</v>
      </c>
      <c r="H52" s="192">
        <v>17205.902999999998</v>
      </c>
      <c r="I52" s="192">
        <v>29251.597000000002</v>
      </c>
      <c r="J52" s="192">
        <v>21827.911</v>
      </c>
    </row>
    <row r="53" spans="2:10" x14ac:dyDescent="0.25">
      <c r="B53" s="186"/>
      <c r="C53" s="191">
        <v>425</v>
      </c>
      <c r="D53" s="191" t="s">
        <v>675</v>
      </c>
      <c r="E53" s="192">
        <v>178863.18799999999</v>
      </c>
      <c r="F53" s="192">
        <v>112455.015</v>
      </c>
      <c r="G53" s="192">
        <v>179408</v>
      </c>
      <c r="H53" s="192">
        <v>136507.647</v>
      </c>
      <c r="I53" s="192">
        <v>168988.03899999999</v>
      </c>
      <c r="J53" s="192">
        <v>154573.10500000001</v>
      </c>
    </row>
    <row r="54" spans="2:10" x14ac:dyDescent="0.25">
      <c r="B54" s="186"/>
      <c r="C54" s="191">
        <v>426</v>
      </c>
      <c r="D54" s="191" t="s">
        <v>676</v>
      </c>
      <c r="E54" s="192">
        <v>11101.632</v>
      </c>
      <c r="F54" s="192">
        <v>8096.835</v>
      </c>
      <c r="G54" s="192">
        <v>10993</v>
      </c>
      <c r="H54" s="192">
        <v>7625.2979999999998</v>
      </c>
      <c r="I54" s="192">
        <v>14535.589</v>
      </c>
      <c r="J54" s="192">
        <v>11720.616</v>
      </c>
    </row>
    <row r="55" spans="2:10" x14ac:dyDescent="0.25">
      <c r="B55" s="186"/>
      <c r="C55" s="191">
        <v>427</v>
      </c>
      <c r="D55" s="191" t="s">
        <v>700</v>
      </c>
      <c r="E55" s="192">
        <v>10800</v>
      </c>
      <c r="F55" s="192">
        <v>8452.8230000000003</v>
      </c>
      <c r="G55" s="192">
        <v>10388.415999999999</v>
      </c>
      <c r="H55" s="192">
        <v>6956.3059999999996</v>
      </c>
      <c r="I55" s="192">
        <v>9790</v>
      </c>
      <c r="J55" s="192">
        <v>7757.16</v>
      </c>
    </row>
    <row r="56" spans="2:10" x14ac:dyDescent="0.25">
      <c r="B56" s="466">
        <v>43</v>
      </c>
      <c r="C56" s="467"/>
      <c r="D56" s="280" t="s">
        <v>814</v>
      </c>
      <c r="E56" s="282">
        <f t="shared" ref="E56:I56" si="14">SUM(E57:E59)</f>
        <v>36676000</v>
      </c>
      <c r="F56" s="282">
        <f t="shared" si="14"/>
        <v>36287336.391999997</v>
      </c>
      <c r="G56" s="282">
        <f t="shared" si="14"/>
        <v>35210700</v>
      </c>
      <c r="H56" s="282">
        <f t="shared" si="14"/>
        <v>35132136.402999997</v>
      </c>
      <c r="I56" s="282">
        <f t="shared" si="14"/>
        <v>35753839</v>
      </c>
      <c r="J56" s="282">
        <f>SUM(J57:J59)</f>
        <v>35750356.975999996</v>
      </c>
    </row>
    <row r="57" spans="2:10" x14ac:dyDescent="0.25">
      <c r="B57" s="186"/>
      <c r="C57" s="191">
        <v>431</v>
      </c>
      <c r="D57" s="191" t="s">
        <v>815</v>
      </c>
      <c r="E57" s="192">
        <v>31672000</v>
      </c>
      <c r="F57" s="192">
        <v>31535385.838</v>
      </c>
      <c r="G57" s="192">
        <v>30514700</v>
      </c>
      <c r="H57" s="192">
        <v>30507207.125999998</v>
      </c>
      <c r="I57" s="192">
        <v>31587839</v>
      </c>
      <c r="J57" s="192">
        <v>31587140.353999998</v>
      </c>
    </row>
    <row r="58" spans="2:10" x14ac:dyDescent="0.25">
      <c r="B58" s="186"/>
      <c r="C58" s="191">
        <v>432</v>
      </c>
      <c r="D58" s="191" t="s">
        <v>967</v>
      </c>
      <c r="E58" s="192">
        <v>793000</v>
      </c>
      <c r="F58" s="192">
        <v>731772.46000000008</v>
      </c>
      <c r="G58" s="192">
        <v>579000</v>
      </c>
      <c r="H58" s="192">
        <v>555294.46400000004</v>
      </c>
      <c r="I58" s="192">
        <v>319000</v>
      </c>
      <c r="J58" s="192">
        <v>318657.23100000003</v>
      </c>
    </row>
    <row r="59" spans="2:10" x14ac:dyDescent="0.25">
      <c r="B59" s="186"/>
      <c r="C59" s="191">
        <v>433</v>
      </c>
      <c r="D59" s="277" t="s">
        <v>968</v>
      </c>
      <c r="E59" s="192">
        <v>4211000</v>
      </c>
      <c r="F59" s="192">
        <v>4020178.094</v>
      </c>
      <c r="G59" s="192">
        <v>4117000</v>
      </c>
      <c r="H59" s="192">
        <v>4069634.8130000001</v>
      </c>
      <c r="I59" s="192">
        <v>3847000</v>
      </c>
      <c r="J59" s="192">
        <v>3844559.3909999998</v>
      </c>
    </row>
    <row r="60" spans="2:10" x14ac:dyDescent="0.25">
      <c r="B60" s="466">
        <v>44</v>
      </c>
      <c r="C60" s="467"/>
      <c r="D60" s="280" t="s">
        <v>969</v>
      </c>
      <c r="E60" s="282">
        <f t="shared" ref="E60:I60" si="15">E61</f>
        <v>2085201</v>
      </c>
      <c r="F60" s="282">
        <f t="shared" si="15"/>
        <v>2046476.7169999999</v>
      </c>
      <c r="G60" s="282">
        <f t="shared" si="15"/>
        <v>2465628</v>
      </c>
      <c r="H60" s="282">
        <f t="shared" si="15"/>
        <v>2404529.2069999999</v>
      </c>
      <c r="I60" s="282">
        <f t="shared" si="15"/>
        <v>2870969</v>
      </c>
      <c r="J60" s="282">
        <f>J61</f>
        <v>2828796.7239999999</v>
      </c>
    </row>
    <row r="61" spans="2:10" x14ac:dyDescent="0.25">
      <c r="B61" s="186"/>
      <c r="C61" s="191">
        <v>443</v>
      </c>
      <c r="D61" s="191" t="s">
        <v>970</v>
      </c>
      <c r="E61" s="192">
        <v>2085201</v>
      </c>
      <c r="F61" s="192">
        <v>2046476.7169999999</v>
      </c>
      <c r="G61" s="192">
        <v>2465628</v>
      </c>
      <c r="H61" s="192">
        <v>2404529.2069999999</v>
      </c>
      <c r="I61" s="192">
        <v>2870969</v>
      </c>
      <c r="J61" s="192">
        <v>2828796.7239999999</v>
      </c>
    </row>
    <row r="62" spans="2:10" x14ac:dyDescent="0.25">
      <c r="B62" s="466">
        <v>46</v>
      </c>
      <c r="C62" s="467"/>
      <c r="D62" s="280" t="s">
        <v>677</v>
      </c>
      <c r="E62" s="282">
        <f t="shared" ref="E62:I62" si="16">SUM(E63:E65)</f>
        <v>897963.76899999997</v>
      </c>
      <c r="F62" s="282">
        <f t="shared" si="16"/>
        <v>828184.08</v>
      </c>
      <c r="G62" s="282">
        <f t="shared" si="16"/>
        <v>1177896</v>
      </c>
      <c r="H62" s="282">
        <f t="shared" si="16"/>
        <v>1152940.385</v>
      </c>
      <c r="I62" s="282">
        <f t="shared" si="16"/>
        <v>1215424.172</v>
      </c>
      <c r="J62" s="282">
        <f>SUM(J63:J65)</f>
        <v>1204298.6300000001</v>
      </c>
    </row>
    <row r="63" spans="2:10" x14ac:dyDescent="0.25">
      <c r="B63" s="186"/>
      <c r="C63" s="191">
        <v>463</v>
      </c>
      <c r="D63" s="191" t="s">
        <v>818</v>
      </c>
      <c r="E63" s="192">
        <v>179830</v>
      </c>
      <c r="F63" s="192">
        <v>167527.54300000001</v>
      </c>
      <c r="G63" s="192">
        <v>277375</v>
      </c>
      <c r="H63" s="192">
        <v>273951.38500000001</v>
      </c>
      <c r="I63" s="192">
        <v>465641.30800000002</v>
      </c>
      <c r="J63" s="192">
        <v>462860.51899999997</v>
      </c>
    </row>
    <row r="64" spans="2:10" x14ac:dyDescent="0.25">
      <c r="B64" s="186"/>
      <c r="C64" s="191">
        <v>464</v>
      </c>
      <c r="D64" s="191" t="s">
        <v>678</v>
      </c>
      <c r="E64" s="192">
        <v>717404</v>
      </c>
      <c r="F64" s="192">
        <v>659926.76800000004</v>
      </c>
      <c r="G64" s="192">
        <v>887950</v>
      </c>
      <c r="H64" s="192">
        <v>866420</v>
      </c>
      <c r="I64" s="192">
        <v>748721.01399999997</v>
      </c>
      <c r="J64" s="192">
        <v>740376.26100000006</v>
      </c>
    </row>
    <row r="65" spans="2:10" x14ac:dyDescent="0.25">
      <c r="B65" s="186"/>
      <c r="C65" s="191">
        <v>465</v>
      </c>
      <c r="D65" s="191" t="s">
        <v>89</v>
      </c>
      <c r="E65" s="192">
        <v>729.76900000000001</v>
      </c>
      <c r="F65" s="192">
        <v>729.76900000000001</v>
      </c>
      <c r="G65" s="192">
        <v>12571</v>
      </c>
      <c r="H65" s="192">
        <v>12569</v>
      </c>
      <c r="I65" s="192">
        <v>1061.8499999999999</v>
      </c>
      <c r="J65" s="192">
        <v>1061.8499999999999</v>
      </c>
    </row>
    <row r="66" spans="2:10" x14ac:dyDescent="0.25">
      <c r="B66" s="466">
        <v>47</v>
      </c>
      <c r="C66" s="467"/>
      <c r="D66" s="280" t="s">
        <v>971</v>
      </c>
      <c r="E66" s="282">
        <f t="shared" ref="E66:I66" si="17">E67</f>
        <v>12152029</v>
      </c>
      <c r="F66" s="282">
        <f t="shared" si="17"/>
        <v>11871746.33</v>
      </c>
      <c r="G66" s="282">
        <f t="shared" si="17"/>
        <v>12440120</v>
      </c>
      <c r="H66" s="282">
        <f t="shared" si="17"/>
        <v>12275903</v>
      </c>
      <c r="I66" s="282">
        <f t="shared" si="17"/>
        <v>13656942.471000001</v>
      </c>
      <c r="J66" s="282">
        <f>J67</f>
        <v>13647053.923</v>
      </c>
    </row>
    <row r="67" spans="2:10" x14ac:dyDescent="0.25">
      <c r="B67" s="186"/>
      <c r="C67" s="191">
        <v>471</v>
      </c>
      <c r="D67" s="191" t="s">
        <v>91</v>
      </c>
      <c r="E67" s="192">
        <v>12152029</v>
      </c>
      <c r="F67" s="192">
        <v>11871746.33</v>
      </c>
      <c r="G67" s="192">
        <v>12440120</v>
      </c>
      <c r="H67" s="192">
        <v>12275903</v>
      </c>
      <c r="I67" s="192">
        <v>13656942.471000001</v>
      </c>
      <c r="J67" s="192">
        <v>13647053.923</v>
      </c>
    </row>
    <row r="68" spans="2:10" x14ac:dyDescent="0.25">
      <c r="B68" s="466">
        <v>48</v>
      </c>
      <c r="C68" s="467"/>
      <c r="D68" s="280" t="s">
        <v>679</v>
      </c>
      <c r="E68" s="282">
        <f t="shared" ref="E68:I68" si="18">SUM(E69:E74)</f>
        <v>1701652.477</v>
      </c>
      <c r="F68" s="282">
        <f t="shared" si="18"/>
        <v>891681.25599999994</v>
      </c>
      <c r="G68" s="282">
        <f t="shared" si="18"/>
        <v>711607</v>
      </c>
      <c r="H68" s="282">
        <f t="shared" si="18"/>
        <v>248043</v>
      </c>
      <c r="I68" s="282">
        <f t="shared" si="18"/>
        <v>518207.24100000004</v>
      </c>
      <c r="J68" s="282">
        <f>SUM(J69:J74)</f>
        <v>462187.67500000005</v>
      </c>
    </row>
    <row r="69" spans="2:10" x14ac:dyDescent="0.25">
      <c r="B69" s="186"/>
      <c r="C69" s="191">
        <v>480</v>
      </c>
      <c r="D69" s="191" t="s">
        <v>96</v>
      </c>
      <c r="E69" s="192">
        <v>885625.47700000007</v>
      </c>
      <c r="F69" s="192">
        <v>278078.35699999996</v>
      </c>
      <c r="G69" s="192">
        <v>431762</v>
      </c>
      <c r="H69" s="192">
        <v>15565</v>
      </c>
      <c r="I69" s="192">
        <v>65470.311999999998</v>
      </c>
      <c r="J69" s="192">
        <v>43078.879999999997</v>
      </c>
    </row>
    <row r="70" spans="2:10" x14ac:dyDescent="0.25">
      <c r="B70" s="186"/>
      <c r="C70" s="191">
        <v>481</v>
      </c>
      <c r="D70" s="191" t="s">
        <v>97</v>
      </c>
      <c r="E70" s="192">
        <v>531399</v>
      </c>
      <c r="F70" s="192">
        <v>376253.261</v>
      </c>
      <c r="G70" s="192">
        <v>220419</v>
      </c>
      <c r="H70" s="192">
        <v>196987</v>
      </c>
      <c r="I70" s="192">
        <v>175736.929</v>
      </c>
      <c r="J70" s="192">
        <v>154807.08100000001</v>
      </c>
    </row>
    <row r="71" spans="2:10" x14ac:dyDescent="0.25">
      <c r="B71" s="186"/>
      <c r="C71" s="191">
        <v>482</v>
      </c>
      <c r="D71" s="191" t="s">
        <v>937</v>
      </c>
      <c r="E71" s="192">
        <v>187930</v>
      </c>
      <c r="F71" s="192">
        <v>186059.07199999999</v>
      </c>
      <c r="G71" s="192">
        <v>5000</v>
      </c>
      <c r="H71" s="192">
        <v>3744</v>
      </c>
      <c r="I71" s="192">
        <v>1500</v>
      </c>
      <c r="J71" s="192">
        <v>1068.0550000000001</v>
      </c>
    </row>
    <row r="72" spans="2:10" x14ac:dyDescent="0.25">
      <c r="B72" s="186"/>
      <c r="C72" s="191">
        <v>483</v>
      </c>
      <c r="D72" s="191" t="s">
        <v>99</v>
      </c>
      <c r="E72" s="192">
        <v>84409</v>
      </c>
      <c r="F72" s="192">
        <v>51062.731</v>
      </c>
      <c r="G72" s="192">
        <v>34356</v>
      </c>
      <c r="H72" s="192">
        <v>28529</v>
      </c>
      <c r="I72" s="192">
        <v>12000</v>
      </c>
      <c r="J72" s="192">
        <v>8320.3009999999995</v>
      </c>
    </row>
    <row r="73" spans="2:10" x14ac:dyDescent="0.25">
      <c r="B73" s="186"/>
      <c r="C73" s="191">
        <v>485</v>
      </c>
      <c r="D73" s="191" t="s">
        <v>742</v>
      </c>
      <c r="E73" s="192">
        <v>9700</v>
      </c>
      <c r="F73" s="192">
        <v>227.83500000000001</v>
      </c>
      <c r="G73" s="192">
        <v>20070</v>
      </c>
      <c r="H73" s="192">
        <v>3218</v>
      </c>
      <c r="I73" s="192">
        <v>11600</v>
      </c>
      <c r="J73" s="192">
        <v>3013.3580000000002</v>
      </c>
    </row>
    <row r="74" spans="2:10" ht="15.75" thickBot="1" x14ac:dyDescent="0.3">
      <c r="B74" s="273"/>
      <c r="C74" s="284">
        <v>486</v>
      </c>
      <c r="D74" s="284" t="s">
        <v>102</v>
      </c>
      <c r="E74" s="286">
        <v>2589</v>
      </c>
      <c r="F74" s="286">
        <v>0</v>
      </c>
      <c r="G74" s="286">
        <v>0</v>
      </c>
      <c r="H74" s="286">
        <v>0</v>
      </c>
      <c r="I74" s="286">
        <v>251900</v>
      </c>
      <c r="J74" s="286">
        <v>251900</v>
      </c>
    </row>
    <row r="75" spans="2:10" x14ac:dyDescent="0.25">
      <c r="E75" s="124">
        <f>E68+E62+E48+E44+E56+E60+E66</f>
        <v>55106516.082999997</v>
      </c>
      <c r="F75" s="124">
        <f>F68+F62+F48+F44+F56+F60+F66</f>
        <v>53399060.984999992</v>
      </c>
      <c r="G75" s="124">
        <f t="shared" ref="G75:H75" si="19">G68+G62+G48+G44+G56+G60+G66</f>
        <v>53690109.232000001</v>
      </c>
      <c r="H75" s="124">
        <f t="shared" si="19"/>
        <v>52603055.122000001</v>
      </c>
      <c r="I75" s="124">
        <f t="shared" ref="I75:J75" si="20">I68+I62+I48+I44+I56+I60+I66</f>
        <v>55448200.886</v>
      </c>
      <c r="J75" s="124">
        <f t="shared" si="20"/>
        <v>55262928.805999994</v>
      </c>
    </row>
    <row r="76" spans="2:10" x14ac:dyDescent="0.25">
      <c r="E76" s="134">
        <f>E75-E6</f>
        <v>0</v>
      </c>
      <c r="F76" s="134">
        <f>F75-F6</f>
        <v>0</v>
      </c>
      <c r="G76" s="134">
        <f>G75-G6</f>
        <v>0.23200000077486038</v>
      </c>
      <c r="H76" s="134">
        <f t="shared" ref="H76:J76" si="21">H75-H6</f>
        <v>-0.19900000095367432</v>
      </c>
      <c r="I76" s="134">
        <f t="shared" si="21"/>
        <v>-0.20000000298023224</v>
      </c>
      <c r="J76" s="134">
        <f t="shared" si="21"/>
        <v>-9.0000033378601074E-3</v>
      </c>
    </row>
  </sheetData>
  <mergeCells count="12">
    <mergeCell ref="B68:C68"/>
    <mergeCell ref="B4:H4"/>
    <mergeCell ref="B5:D5"/>
    <mergeCell ref="B6:D6"/>
    <mergeCell ref="B20:D20"/>
    <mergeCell ref="B43:C43"/>
    <mergeCell ref="B44:C44"/>
    <mergeCell ref="B48:C48"/>
    <mergeCell ref="B56:C56"/>
    <mergeCell ref="B60:C60"/>
    <mergeCell ref="B62:C62"/>
    <mergeCell ref="B66:C6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5"/>
  <sheetViews>
    <sheetView topLeftCell="B1" zoomScale="80" zoomScaleNormal="80" workbookViewId="0">
      <selection activeCell="J4" sqref="B4:J4"/>
    </sheetView>
  </sheetViews>
  <sheetFormatPr defaultRowHeight="15" x14ac:dyDescent="0.25"/>
  <cols>
    <col min="1" max="1" width="0.7109375" style="57" customWidth="1"/>
    <col min="2" max="2" width="3.7109375" style="57" customWidth="1"/>
    <col min="3" max="3" width="4.7109375" style="57" customWidth="1"/>
    <col min="4" max="4" width="50.42578125" style="57" customWidth="1"/>
    <col min="5" max="10" width="13.7109375" style="57" customWidth="1"/>
    <col min="11" max="16384" width="9.140625" style="57"/>
  </cols>
  <sheetData>
    <row r="1" spans="2:15" x14ac:dyDescent="0.25">
      <c r="O1" s="57">
        <v>1000</v>
      </c>
    </row>
    <row r="3" spans="2:15" ht="15.75" thickBot="1" x14ac:dyDescent="0.3"/>
    <row r="4" spans="2:15" x14ac:dyDescent="0.25">
      <c r="B4" s="462" t="s">
        <v>660</v>
      </c>
      <c r="C4" s="463"/>
      <c r="D4" s="463"/>
      <c r="E4" s="463"/>
      <c r="F4" s="463"/>
      <c r="G4" s="463"/>
      <c r="H4" s="463"/>
    </row>
    <row r="5" spans="2:15" ht="22.5" x14ac:dyDescent="0.25">
      <c r="B5" s="390" t="s">
        <v>390</v>
      </c>
      <c r="C5" s="391"/>
      <c r="D5" s="392"/>
      <c r="E5" s="176" t="s">
        <v>171</v>
      </c>
      <c r="F5" s="176" t="s">
        <v>662</v>
      </c>
      <c r="G5" s="176" t="s">
        <v>172</v>
      </c>
      <c r="H5" s="176" t="s">
        <v>663</v>
      </c>
      <c r="I5" s="176" t="s">
        <v>430</v>
      </c>
      <c r="J5" s="176" t="s">
        <v>1170</v>
      </c>
    </row>
    <row r="6" spans="2:15" s="138" customFormat="1" ht="19.899999999999999" customHeight="1" x14ac:dyDescent="0.25">
      <c r="B6" s="393" t="s">
        <v>664</v>
      </c>
      <c r="C6" s="394"/>
      <c r="D6" s="394"/>
      <c r="E6" s="164">
        <f t="shared" ref="E6:I6" si="0">SUM(E7,E15,E21,E28,E39,E41,E43,E48,E50,E52,E56,E54)</f>
        <v>27344264</v>
      </c>
      <c r="F6" s="164">
        <f t="shared" si="0"/>
        <v>26012916.938000001</v>
      </c>
      <c r="G6" s="164">
        <f t="shared" si="0"/>
        <v>29268131</v>
      </c>
      <c r="H6" s="164">
        <f t="shared" si="0"/>
        <v>28405344.839000002</v>
      </c>
      <c r="I6" s="164">
        <f t="shared" si="0"/>
        <v>34977938.805999994</v>
      </c>
      <c r="J6" s="164">
        <f>SUM(J7,J15,J21,J28,J39,J41,J43,J48,J50,J52,J56,J54)</f>
        <v>33625498.307999998</v>
      </c>
    </row>
    <row r="7" spans="2:15" s="77" customFormat="1" x14ac:dyDescent="0.25">
      <c r="B7" s="251" t="s">
        <v>683</v>
      </c>
      <c r="C7" s="252"/>
      <c r="D7" s="253"/>
      <c r="E7" s="257">
        <f>SUM(E8:E14)</f>
        <v>271117.05300000001</v>
      </c>
      <c r="F7" s="257">
        <f>SUM(F8:F14)</f>
        <v>254601.02</v>
      </c>
      <c r="G7" s="257">
        <f t="shared" ref="G7:J7" si="1">SUM(G8:G14)</f>
        <v>236150.90400000001</v>
      </c>
      <c r="H7" s="257">
        <f t="shared" si="1"/>
        <v>216802.26300000001</v>
      </c>
      <c r="I7" s="257">
        <f t="shared" si="1"/>
        <v>318589.87200000003</v>
      </c>
      <c r="J7" s="257">
        <f t="shared" si="1"/>
        <v>278879.43199999997</v>
      </c>
    </row>
    <row r="8" spans="2:15" x14ac:dyDescent="0.25">
      <c r="B8" s="143"/>
      <c r="C8" s="144">
        <v>10</v>
      </c>
      <c r="D8" s="153" t="s">
        <v>684</v>
      </c>
      <c r="E8" s="147">
        <v>243407.55300000001</v>
      </c>
      <c r="F8" s="147">
        <v>231096.86300000001</v>
      </c>
      <c r="G8" s="147">
        <v>199146.90400000001</v>
      </c>
      <c r="H8" s="147">
        <v>190269.28</v>
      </c>
      <c r="I8" s="147">
        <v>267345.03200000001</v>
      </c>
      <c r="J8" s="147">
        <v>237190.742</v>
      </c>
    </row>
    <row r="9" spans="2:15" ht="22.5" x14ac:dyDescent="0.25">
      <c r="B9" s="143"/>
      <c r="C9" s="144">
        <v>11</v>
      </c>
      <c r="D9" s="153" t="s">
        <v>874</v>
      </c>
      <c r="E9" s="147">
        <v>10050</v>
      </c>
      <c r="F9" s="147">
        <v>9475.2669999999998</v>
      </c>
      <c r="G9" s="147">
        <v>16508</v>
      </c>
      <c r="H9" s="147">
        <v>10412.464</v>
      </c>
      <c r="I9" s="147">
        <v>13141.2</v>
      </c>
      <c r="J9" s="147">
        <v>12730.243</v>
      </c>
    </row>
    <row r="10" spans="2:15" x14ac:dyDescent="0.25">
      <c r="B10" s="143"/>
      <c r="C10" s="144">
        <v>12</v>
      </c>
      <c r="D10" s="153" t="s">
        <v>875</v>
      </c>
      <c r="E10" s="147">
        <v>4195</v>
      </c>
      <c r="F10" s="147">
        <v>3535.3409999999999</v>
      </c>
      <c r="G10" s="147">
        <v>5000</v>
      </c>
      <c r="H10" s="147">
        <v>3227.4479999999999</v>
      </c>
      <c r="I10" s="147">
        <v>5196.6400000000003</v>
      </c>
      <c r="J10" s="147">
        <v>4459.9849999999997</v>
      </c>
    </row>
    <row r="11" spans="2:15" x14ac:dyDescent="0.25">
      <c r="B11" s="143"/>
      <c r="C11" s="144">
        <v>13</v>
      </c>
      <c r="D11" s="153" t="s">
        <v>876</v>
      </c>
      <c r="E11" s="147">
        <v>2750</v>
      </c>
      <c r="F11" s="147">
        <v>2273.4960000000001</v>
      </c>
      <c r="G11" s="147">
        <v>3000</v>
      </c>
      <c r="H11" s="147">
        <v>2400.5590000000002</v>
      </c>
      <c r="I11" s="147">
        <v>3000</v>
      </c>
      <c r="J11" s="147">
        <v>2487.335</v>
      </c>
    </row>
    <row r="12" spans="2:15" x14ac:dyDescent="0.25">
      <c r="B12" s="143"/>
      <c r="C12" s="144">
        <v>14</v>
      </c>
      <c r="D12" s="153" t="s">
        <v>877</v>
      </c>
      <c r="E12" s="147">
        <v>9434.5</v>
      </c>
      <c r="F12" s="147">
        <v>8217.8130000000001</v>
      </c>
      <c r="G12" s="147">
        <v>11929</v>
      </c>
      <c r="H12" s="147">
        <v>10488.332</v>
      </c>
      <c r="I12" s="147">
        <v>20276</v>
      </c>
      <c r="J12" s="147">
        <v>12447.175999999999</v>
      </c>
    </row>
    <row r="13" spans="2:15" x14ac:dyDescent="0.25">
      <c r="B13" s="143"/>
      <c r="C13" s="144">
        <v>15</v>
      </c>
      <c r="D13" s="153" t="s">
        <v>878</v>
      </c>
      <c r="E13" s="147">
        <v>80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</row>
    <row r="14" spans="2:15" ht="22.5" x14ac:dyDescent="0.25">
      <c r="B14" s="143"/>
      <c r="C14" s="144">
        <v>16</v>
      </c>
      <c r="D14" s="153" t="s">
        <v>879</v>
      </c>
      <c r="E14" s="147">
        <v>1200</v>
      </c>
      <c r="F14" s="147">
        <v>2.2400000000000002</v>
      </c>
      <c r="G14" s="147">
        <v>567</v>
      </c>
      <c r="H14" s="147">
        <v>4.18</v>
      </c>
      <c r="I14" s="147">
        <v>9631</v>
      </c>
      <c r="J14" s="147">
        <v>9563.9509999999991</v>
      </c>
    </row>
    <row r="15" spans="2:15" s="77" customFormat="1" x14ac:dyDescent="0.25">
      <c r="B15" s="479" t="s">
        <v>880</v>
      </c>
      <c r="C15" s="480"/>
      <c r="D15" s="481"/>
      <c r="E15" s="257">
        <f t="shared" ref="E15:I15" si="2">SUM(E16:E20)</f>
        <v>709618.201</v>
      </c>
      <c r="F15" s="257">
        <f t="shared" si="2"/>
        <v>657828.91999999993</v>
      </c>
      <c r="G15" s="257">
        <f t="shared" si="2"/>
        <v>1127331.2119999998</v>
      </c>
      <c r="H15" s="257">
        <f t="shared" si="2"/>
        <v>1091915.5809999998</v>
      </c>
      <c r="I15" s="257">
        <f t="shared" si="2"/>
        <v>1515171.58</v>
      </c>
      <c r="J15" s="257">
        <f>SUM(J16:J20)</f>
        <v>1458021.8800000001</v>
      </c>
    </row>
    <row r="16" spans="2:15" x14ac:dyDescent="0.25">
      <c r="B16" s="143"/>
      <c r="C16" s="144">
        <v>20</v>
      </c>
      <c r="D16" s="145" t="s">
        <v>881</v>
      </c>
      <c r="E16" s="147">
        <v>259882.201</v>
      </c>
      <c r="F16" s="147">
        <v>243131.17600000001</v>
      </c>
      <c r="G16" s="147">
        <v>305633</v>
      </c>
      <c r="H16" s="147">
        <v>288674.462</v>
      </c>
      <c r="I16" s="147">
        <v>360362.64199999999</v>
      </c>
      <c r="J16" s="147">
        <v>347039.29300000001</v>
      </c>
    </row>
    <row r="17" spans="2:13" x14ac:dyDescent="0.25">
      <c r="B17" s="143"/>
      <c r="C17" s="144">
        <v>21</v>
      </c>
      <c r="D17" s="145" t="s">
        <v>882</v>
      </c>
      <c r="E17" s="147">
        <v>182635</v>
      </c>
      <c r="F17" s="147">
        <v>181219.11499999999</v>
      </c>
      <c r="G17" s="147">
        <v>330919.06800000003</v>
      </c>
      <c r="H17" s="147">
        <v>322171.647</v>
      </c>
      <c r="I17" s="147">
        <v>509320.93800000002</v>
      </c>
      <c r="J17" s="147">
        <v>476768.45600000001</v>
      </c>
    </row>
    <row r="18" spans="2:13" x14ac:dyDescent="0.25">
      <c r="B18" s="143"/>
      <c r="C18" s="144">
        <v>22</v>
      </c>
      <c r="D18" s="145" t="s">
        <v>883</v>
      </c>
      <c r="E18" s="147">
        <v>2190</v>
      </c>
      <c r="F18" s="147">
        <v>2000.296</v>
      </c>
      <c r="G18" s="147">
        <v>1135.144</v>
      </c>
      <c r="H18" s="147">
        <v>1135.144</v>
      </c>
      <c r="I18" s="147">
        <v>1900</v>
      </c>
      <c r="J18" s="147">
        <v>1324.6379999999999</v>
      </c>
    </row>
    <row r="19" spans="2:13" x14ac:dyDescent="0.25">
      <c r="B19" s="143"/>
      <c r="C19" s="144">
        <v>26</v>
      </c>
      <c r="D19" s="145" t="s">
        <v>884</v>
      </c>
      <c r="E19" s="147">
        <v>52529</v>
      </c>
      <c r="F19" s="147">
        <v>52439.968999999997</v>
      </c>
      <c r="G19" s="147">
        <v>241768</v>
      </c>
      <c r="H19" s="147">
        <v>235857.15900000001</v>
      </c>
      <c r="I19" s="147">
        <v>397588</v>
      </c>
      <c r="J19" s="147">
        <v>391307.72200000001</v>
      </c>
    </row>
    <row r="20" spans="2:13" ht="22.5" x14ac:dyDescent="0.25">
      <c r="B20" s="143"/>
      <c r="C20" s="144">
        <v>27</v>
      </c>
      <c r="D20" s="172" t="s">
        <v>885</v>
      </c>
      <c r="E20" s="147">
        <v>212382</v>
      </c>
      <c r="F20" s="147">
        <v>179038.364</v>
      </c>
      <c r="G20" s="147">
        <v>247876</v>
      </c>
      <c r="H20" s="147">
        <v>244077.16899999999</v>
      </c>
      <c r="I20" s="147">
        <v>246000</v>
      </c>
      <c r="J20" s="147">
        <v>241581.77100000001</v>
      </c>
    </row>
    <row r="21" spans="2:13" x14ac:dyDescent="0.25">
      <c r="B21" s="479" t="s">
        <v>886</v>
      </c>
      <c r="C21" s="480"/>
      <c r="D21" s="481"/>
      <c r="E21" s="257">
        <f t="shared" ref="E21:I21" si="3">SUM(E22:E27)</f>
        <v>910573</v>
      </c>
      <c r="F21" s="257">
        <f t="shared" si="3"/>
        <v>846725.99200000009</v>
      </c>
      <c r="G21" s="257">
        <f t="shared" si="3"/>
        <v>1026002.449</v>
      </c>
      <c r="H21" s="257">
        <f t="shared" si="3"/>
        <v>973545.32600000012</v>
      </c>
      <c r="I21" s="257">
        <f t="shared" si="3"/>
        <v>1329718.9879999999</v>
      </c>
      <c r="J21" s="257">
        <f>SUM(J22:J27)</f>
        <v>1280522.6129999999</v>
      </c>
    </row>
    <row r="22" spans="2:13" x14ac:dyDescent="0.25">
      <c r="B22" s="143"/>
      <c r="C22" s="144">
        <v>30</v>
      </c>
      <c r="D22" s="153" t="s">
        <v>887</v>
      </c>
      <c r="E22" s="147">
        <v>556115</v>
      </c>
      <c r="F22" s="147">
        <v>544950.07699999993</v>
      </c>
      <c r="G22" s="147">
        <v>605694.32299999997</v>
      </c>
      <c r="H22" s="147">
        <v>586146.87800000003</v>
      </c>
      <c r="I22" s="147">
        <v>740256.83</v>
      </c>
      <c r="J22" s="147">
        <v>724643.20299999998</v>
      </c>
    </row>
    <row r="23" spans="2:13" x14ac:dyDescent="0.25">
      <c r="B23" s="143"/>
      <c r="C23" s="144">
        <v>31</v>
      </c>
      <c r="D23" s="153" t="s">
        <v>888</v>
      </c>
      <c r="E23" s="147">
        <v>27506</v>
      </c>
      <c r="F23" s="147">
        <v>19466.795999999998</v>
      </c>
      <c r="G23" s="147">
        <v>39660.125999999997</v>
      </c>
      <c r="H23" s="147">
        <v>39248.51</v>
      </c>
      <c r="I23" s="147">
        <v>133894</v>
      </c>
      <c r="J23" s="147">
        <v>128784.651</v>
      </c>
    </row>
    <row r="24" spans="2:13" x14ac:dyDescent="0.25">
      <c r="B24" s="143"/>
      <c r="C24" s="144">
        <v>32</v>
      </c>
      <c r="D24" s="153" t="s">
        <v>889</v>
      </c>
      <c r="E24" s="147">
        <v>14574</v>
      </c>
      <c r="F24" s="147">
        <v>12200.474</v>
      </c>
      <c r="G24" s="147">
        <v>12615</v>
      </c>
      <c r="H24" s="147">
        <v>11198.28</v>
      </c>
      <c r="I24" s="147">
        <v>12948.8</v>
      </c>
      <c r="J24" s="147">
        <v>11927.876</v>
      </c>
    </row>
    <row r="25" spans="2:13" x14ac:dyDescent="0.25">
      <c r="B25" s="143"/>
      <c r="C25" s="144">
        <v>33</v>
      </c>
      <c r="D25" s="153" t="s">
        <v>890</v>
      </c>
      <c r="E25" s="147">
        <v>24753</v>
      </c>
      <c r="F25" s="147">
        <v>19747.544999999998</v>
      </c>
      <c r="G25" s="147">
        <v>25985</v>
      </c>
      <c r="H25" s="147">
        <v>19255.146000000001</v>
      </c>
      <c r="I25" s="147">
        <v>22169</v>
      </c>
      <c r="J25" s="147">
        <v>19331.058000000001</v>
      </c>
    </row>
    <row r="26" spans="2:13" x14ac:dyDescent="0.25">
      <c r="B26" s="143"/>
      <c r="C26" s="144">
        <v>34</v>
      </c>
      <c r="D26" s="153" t="s">
        <v>891</v>
      </c>
      <c r="E26" s="147">
        <v>1780</v>
      </c>
      <c r="F26" s="147">
        <v>1108.2339999999999</v>
      </c>
      <c r="G26" s="147">
        <v>1300</v>
      </c>
      <c r="H26" s="147">
        <v>1108.2339999999999</v>
      </c>
      <c r="I26" s="147">
        <v>1400</v>
      </c>
      <c r="J26" s="147">
        <v>1218.3140000000001</v>
      </c>
    </row>
    <row r="27" spans="2:13" x14ac:dyDescent="0.25">
      <c r="B27" s="143"/>
      <c r="C27" s="144">
        <v>36</v>
      </c>
      <c r="D27" s="153" t="s">
        <v>892</v>
      </c>
      <c r="E27" s="147">
        <v>285845</v>
      </c>
      <c r="F27" s="147">
        <v>249252.86600000001</v>
      </c>
      <c r="G27" s="147">
        <v>340748</v>
      </c>
      <c r="H27" s="147">
        <v>316588.27799999999</v>
      </c>
      <c r="I27" s="147">
        <v>419050.35800000001</v>
      </c>
      <c r="J27" s="147">
        <v>394617.511</v>
      </c>
    </row>
    <row r="28" spans="2:13" s="77" customFormat="1" x14ac:dyDescent="0.25">
      <c r="B28" s="479" t="s">
        <v>893</v>
      </c>
      <c r="C28" s="480"/>
      <c r="D28" s="481"/>
      <c r="E28" s="257">
        <f t="shared" ref="E28:I28" si="4">SUM(E29:E38)</f>
        <v>6456023.9840000002</v>
      </c>
      <c r="F28" s="257">
        <f t="shared" si="4"/>
        <v>5614718.4270000001</v>
      </c>
      <c r="G28" s="257">
        <f t="shared" si="4"/>
        <v>6458162.4620000003</v>
      </c>
      <c r="H28" s="257">
        <f t="shared" si="4"/>
        <v>5897752.9270000001</v>
      </c>
      <c r="I28" s="257">
        <f t="shared" si="4"/>
        <v>7264363.3439999996</v>
      </c>
      <c r="J28" s="257">
        <f>SUM(J29:J38)</f>
        <v>6696267.1289999997</v>
      </c>
    </row>
    <row r="29" spans="2:13" x14ac:dyDescent="0.25">
      <c r="B29" s="143"/>
      <c r="C29" s="144">
        <v>40</v>
      </c>
      <c r="D29" s="153" t="s">
        <v>894</v>
      </c>
      <c r="E29" s="147">
        <v>143987.5</v>
      </c>
      <c r="F29" s="147">
        <v>139989.36900000001</v>
      </c>
      <c r="G29" s="147">
        <v>17644.599999999999</v>
      </c>
      <c r="H29" s="147">
        <v>15730.561</v>
      </c>
      <c r="I29" s="147">
        <v>14756.242</v>
      </c>
      <c r="J29" s="147">
        <v>12633.298000000001</v>
      </c>
    </row>
    <row r="30" spans="2:13" x14ac:dyDescent="0.25">
      <c r="B30" s="143"/>
      <c r="C30" s="144">
        <v>41</v>
      </c>
      <c r="D30" s="153" t="s">
        <v>895</v>
      </c>
      <c r="E30" s="147">
        <v>3952799</v>
      </c>
      <c r="F30" s="147">
        <v>3490526.1500000004</v>
      </c>
      <c r="G30" s="147">
        <v>4015823.4</v>
      </c>
      <c r="H30" s="147">
        <v>3735173.7680000002</v>
      </c>
      <c r="I30" s="147">
        <v>4441566.551</v>
      </c>
      <c r="J30" s="147">
        <v>4177321.0460000001</v>
      </c>
      <c r="K30" s="124">
        <f>F30-E30</f>
        <v>-462272.84999999963</v>
      </c>
      <c r="L30" s="124">
        <f>H30-G30</f>
        <v>-280649.63199999975</v>
      </c>
      <c r="M30" s="124">
        <f>J30-I30</f>
        <v>-264245.50499999989</v>
      </c>
    </row>
    <row r="31" spans="2:13" x14ac:dyDescent="0.25">
      <c r="B31" s="143"/>
      <c r="C31" s="144">
        <v>42</v>
      </c>
      <c r="D31" s="153" t="s">
        <v>896</v>
      </c>
      <c r="E31" s="147">
        <v>675534</v>
      </c>
      <c r="F31" s="147">
        <v>522509.05300000001</v>
      </c>
      <c r="G31" s="147">
        <v>637688</v>
      </c>
      <c r="H31" s="147">
        <v>531990.45400000003</v>
      </c>
      <c r="I31" s="147">
        <v>700386.80900000001</v>
      </c>
      <c r="J31" s="147">
        <v>589824.18999999994</v>
      </c>
    </row>
    <row r="32" spans="2:13" x14ac:dyDescent="0.25">
      <c r="B32" s="143"/>
      <c r="C32" s="144">
        <v>43</v>
      </c>
      <c r="D32" s="153" t="s">
        <v>897</v>
      </c>
      <c r="E32" s="147">
        <v>776913.93400000001</v>
      </c>
      <c r="F32" s="147">
        <v>690232.42100000009</v>
      </c>
      <c r="G32" s="147">
        <v>805971</v>
      </c>
      <c r="H32" s="147">
        <v>722637.55</v>
      </c>
      <c r="I32" s="147">
        <v>809314</v>
      </c>
      <c r="J32" s="147">
        <v>754312.06200000003</v>
      </c>
    </row>
    <row r="33" spans="2:10" x14ac:dyDescent="0.25">
      <c r="B33" s="143"/>
      <c r="C33" s="144">
        <v>44</v>
      </c>
      <c r="D33" s="153" t="s">
        <v>898</v>
      </c>
      <c r="E33" s="147">
        <v>630220</v>
      </c>
      <c r="F33" s="147">
        <v>533428.67500000005</v>
      </c>
      <c r="G33" s="147">
        <v>658014</v>
      </c>
      <c r="H33" s="147">
        <v>611525.00899999996</v>
      </c>
      <c r="I33" s="147">
        <v>790556</v>
      </c>
      <c r="J33" s="147">
        <v>722791.34699999995</v>
      </c>
    </row>
    <row r="34" spans="2:10" x14ac:dyDescent="0.25">
      <c r="B34" s="143"/>
      <c r="C34" s="144">
        <v>45</v>
      </c>
      <c r="D34" s="153" t="s">
        <v>899</v>
      </c>
      <c r="E34" s="147">
        <v>155580</v>
      </c>
      <c r="F34" s="147">
        <v>127493.36099999999</v>
      </c>
      <c r="G34" s="147">
        <v>189412.462</v>
      </c>
      <c r="H34" s="147">
        <v>158526.82800000001</v>
      </c>
      <c r="I34" s="147">
        <v>378177.74200000003</v>
      </c>
      <c r="J34" s="147">
        <v>320847.18599999999</v>
      </c>
    </row>
    <row r="35" spans="2:10" x14ac:dyDescent="0.25">
      <c r="B35" s="143"/>
      <c r="C35" s="144">
        <v>46</v>
      </c>
      <c r="D35" s="153" t="s">
        <v>900</v>
      </c>
      <c r="E35" s="147">
        <v>46989.55</v>
      </c>
      <c r="F35" s="147">
        <v>36539.398000000001</v>
      </c>
      <c r="G35" s="147">
        <v>48909</v>
      </c>
      <c r="H35" s="147">
        <v>38168.756999999998</v>
      </c>
      <c r="I35" s="147">
        <v>45606</v>
      </c>
      <c r="J35" s="147">
        <v>34538</v>
      </c>
    </row>
    <row r="36" spans="2:10" x14ac:dyDescent="0.25">
      <c r="B36" s="143"/>
      <c r="C36" s="144">
        <v>47</v>
      </c>
      <c r="D36" s="153" t="s">
        <v>901</v>
      </c>
      <c r="E36" s="147">
        <v>24000</v>
      </c>
      <c r="F36" s="147">
        <v>24000</v>
      </c>
      <c r="G36" s="147">
        <v>24000</v>
      </c>
      <c r="H36" s="147">
        <v>24000</v>
      </c>
      <c r="I36" s="147">
        <v>24000</v>
      </c>
      <c r="J36" s="147">
        <v>24000</v>
      </c>
    </row>
    <row r="37" spans="2:10" ht="22.5" x14ac:dyDescent="0.25">
      <c r="B37" s="143"/>
      <c r="C37" s="144">
        <v>48</v>
      </c>
      <c r="D37" s="153" t="s">
        <v>902</v>
      </c>
      <c r="E37" s="147">
        <v>0</v>
      </c>
      <c r="F37" s="166">
        <v>0</v>
      </c>
      <c r="G37" s="166">
        <v>700</v>
      </c>
      <c r="H37" s="166">
        <v>0</v>
      </c>
      <c r="I37" s="166">
        <v>0</v>
      </c>
      <c r="J37" s="166">
        <v>0</v>
      </c>
    </row>
    <row r="38" spans="2:10" x14ac:dyDescent="0.25">
      <c r="B38" s="143"/>
      <c r="C38" s="144">
        <v>49</v>
      </c>
      <c r="D38" s="153" t="s">
        <v>903</v>
      </c>
      <c r="E38" s="147">
        <v>50000</v>
      </c>
      <c r="F38" s="147">
        <v>50000</v>
      </c>
      <c r="G38" s="147">
        <v>60000</v>
      </c>
      <c r="H38" s="147">
        <v>60000</v>
      </c>
      <c r="I38" s="147">
        <v>60000</v>
      </c>
      <c r="J38" s="147">
        <v>60000</v>
      </c>
    </row>
    <row r="39" spans="2:10" s="77" customFormat="1" x14ac:dyDescent="0.25">
      <c r="B39" s="479" t="s">
        <v>904</v>
      </c>
      <c r="C39" s="480"/>
      <c r="D39" s="481"/>
      <c r="E39" s="257">
        <f t="shared" ref="E39:I39" si="5">E40</f>
        <v>286687.69800000003</v>
      </c>
      <c r="F39" s="257">
        <f t="shared" si="5"/>
        <v>262115.04500000001</v>
      </c>
      <c r="G39" s="257">
        <f t="shared" si="5"/>
        <v>314380</v>
      </c>
      <c r="H39" s="257">
        <f t="shared" si="5"/>
        <v>303912.51400000002</v>
      </c>
      <c r="I39" s="257">
        <f t="shared" si="5"/>
        <v>435086.46600000001</v>
      </c>
      <c r="J39" s="257">
        <f>J40</f>
        <v>422945.35700000002</v>
      </c>
    </row>
    <row r="40" spans="2:10" x14ac:dyDescent="0.25">
      <c r="B40" s="143"/>
      <c r="C40" s="144">
        <v>50</v>
      </c>
      <c r="D40" s="145" t="s">
        <v>905</v>
      </c>
      <c r="E40" s="147">
        <v>286687.69800000003</v>
      </c>
      <c r="F40" s="147">
        <v>262115.04500000001</v>
      </c>
      <c r="G40" s="147">
        <v>314380</v>
      </c>
      <c r="H40" s="147">
        <v>303912.51400000002</v>
      </c>
      <c r="I40" s="147">
        <v>435086.46600000001</v>
      </c>
      <c r="J40" s="147">
        <v>422945.35700000002</v>
      </c>
    </row>
    <row r="41" spans="2:10" s="77" customFormat="1" x14ac:dyDescent="0.25">
      <c r="B41" s="479" t="s">
        <v>906</v>
      </c>
      <c r="C41" s="480"/>
      <c r="D41" s="481"/>
      <c r="E41" s="257">
        <f t="shared" ref="E41:I41" si="6">E42</f>
        <v>981210.24599999993</v>
      </c>
      <c r="F41" s="257">
        <f t="shared" si="6"/>
        <v>930345.179</v>
      </c>
      <c r="G41" s="257">
        <f t="shared" si="6"/>
        <v>1410490</v>
      </c>
      <c r="H41" s="257">
        <f t="shared" si="6"/>
        <v>1397652.875</v>
      </c>
      <c r="I41" s="257">
        <f t="shared" si="6"/>
        <v>1731281</v>
      </c>
      <c r="J41" s="257">
        <f>J42</f>
        <v>1676317.3030000001</v>
      </c>
    </row>
    <row r="42" spans="2:10" x14ac:dyDescent="0.25">
      <c r="B42" s="143"/>
      <c r="C42" s="144">
        <v>60</v>
      </c>
      <c r="D42" s="145" t="s">
        <v>907</v>
      </c>
      <c r="E42" s="147">
        <v>981210.24599999993</v>
      </c>
      <c r="F42" s="147">
        <v>930345.179</v>
      </c>
      <c r="G42" s="147">
        <v>1410490</v>
      </c>
      <c r="H42" s="147">
        <v>1397652.875</v>
      </c>
      <c r="I42" s="147">
        <v>1731281</v>
      </c>
      <c r="J42" s="147">
        <v>1676317.3030000001</v>
      </c>
    </row>
    <row r="43" spans="2:10" s="77" customFormat="1" x14ac:dyDescent="0.25">
      <c r="B43" s="479" t="s">
        <v>908</v>
      </c>
      <c r="C43" s="480"/>
      <c r="D43" s="481"/>
      <c r="E43" s="257">
        <f t="shared" ref="E43:I43" si="7">SUM(E44:E47)</f>
        <v>435989.80300000001</v>
      </c>
      <c r="F43" s="257">
        <f t="shared" si="7"/>
        <v>400402.20899999997</v>
      </c>
      <c r="G43" s="257">
        <f t="shared" si="7"/>
        <v>425441.016</v>
      </c>
      <c r="H43" s="257">
        <f t="shared" si="7"/>
        <v>377143.337</v>
      </c>
      <c r="I43" s="257">
        <f t="shared" si="7"/>
        <v>462622.77600000001</v>
      </c>
      <c r="J43" s="257">
        <f>SUM(J44:J47)</f>
        <v>366192.93100000004</v>
      </c>
    </row>
    <row r="44" spans="2:10" x14ac:dyDescent="0.25">
      <c r="B44" s="143"/>
      <c r="C44" s="144">
        <v>71</v>
      </c>
      <c r="D44" s="145" t="s">
        <v>909</v>
      </c>
      <c r="E44" s="147">
        <v>101596.3</v>
      </c>
      <c r="F44" s="147">
        <v>95522.115999999995</v>
      </c>
      <c r="G44" s="147">
        <v>187357</v>
      </c>
      <c r="H44" s="147">
        <v>182761.68100000001</v>
      </c>
      <c r="I44" s="147">
        <v>209262.05100000001</v>
      </c>
      <c r="J44" s="147">
        <v>150366.872</v>
      </c>
    </row>
    <row r="45" spans="2:10" x14ac:dyDescent="0.25">
      <c r="B45" s="143"/>
      <c r="C45" s="144">
        <v>72</v>
      </c>
      <c r="D45" s="145" t="s">
        <v>910</v>
      </c>
      <c r="E45" s="147">
        <v>227908.503</v>
      </c>
      <c r="F45" s="147">
        <v>198815.32799999998</v>
      </c>
      <c r="G45" s="147">
        <v>237634.016</v>
      </c>
      <c r="H45" s="147">
        <v>194381.65599999999</v>
      </c>
      <c r="I45" s="147">
        <v>252010.72500000001</v>
      </c>
      <c r="J45" s="147">
        <v>215798.15900000001</v>
      </c>
    </row>
    <row r="46" spans="2:10" x14ac:dyDescent="0.25">
      <c r="B46" s="143"/>
      <c r="C46" s="144">
        <v>75</v>
      </c>
      <c r="D46" s="145" t="s">
        <v>911</v>
      </c>
      <c r="E46" s="147">
        <v>420</v>
      </c>
      <c r="F46" s="147">
        <v>0</v>
      </c>
      <c r="G46" s="147">
        <v>450</v>
      </c>
      <c r="H46" s="147">
        <v>0</v>
      </c>
      <c r="I46" s="147">
        <v>1350</v>
      </c>
      <c r="J46" s="147">
        <v>27.9</v>
      </c>
    </row>
    <row r="47" spans="2:10" x14ac:dyDescent="0.25">
      <c r="B47" s="143"/>
      <c r="C47" s="144" t="s">
        <v>391</v>
      </c>
      <c r="D47" s="153" t="s">
        <v>392</v>
      </c>
      <c r="E47" s="147">
        <v>106065</v>
      </c>
      <c r="F47" s="147">
        <v>106064.765</v>
      </c>
      <c r="G47" s="147">
        <v>0</v>
      </c>
      <c r="H47" s="147">
        <v>0</v>
      </c>
      <c r="I47" s="147">
        <v>0</v>
      </c>
      <c r="J47" s="147">
        <v>0</v>
      </c>
    </row>
    <row r="48" spans="2:10" s="77" customFormat="1" x14ac:dyDescent="0.25">
      <c r="B48" s="479" t="s">
        <v>809</v>
      </c>
      <c r="C48" s="480"/>
      <c r="D48" s="481"/>
      <c r="E48" s="257">
        <f t="shared" ref="E48:I48" si="8">E49</f>
        <v>16250000</v>
      </c>
      <c r="F48" s="257">
        <f t="shared" si="8"/>
        <v>16197937.396</v>
      </c>
      <c r="G48" s="257">
        <f t="shared" si="8"/>
        <v>17239000</v>
      </c>
      <c r="H48" s="257">
        <f t="shared" si="8"/>
        <v>17233383.912</v>
      </c>
      <c r="I48" s="257">
        <f t="shared" si="8"/>
        <v>20319460</v>
      </c>
      <c r="J48" s="257">
        <f>J49</f>
        <v>20165396.629000001</v>
      </c>
    </row>
    <row r="49" spans="2:10" x14ac:dyDescent="0.25">
      <c r="B49" s="143"/>
      <c r="C49" s="144" t="s">
        <v>243</v>
      </c>
      <c r="D49" s="145" t="s">
        <v>912</v>
      </c>
      <c r="E49" s="147">
        <v>16250000</v>
      </c>
      <c r="F49" s="147">
        <v>16197937.396</v>
      </c>
      <c r="G49" s="147">
        <v>17239000</v>
      </c>
      <c r="H49" s="147">
        <v>17233383.912</v>
      </c>
      <c r="I49" s="147">
        <v>20319460</v>
      </c>
      <c r="J49" s="147">
        <v>20165396.629000001</v>
      </c>
    </row>
    <row r="50" spans="2:10" x14ac:dyDescent="0.25">
      <c r="B50" s="479" t="s">
        <v>913</v>
      </c>
      <c r="C50" s="480"/>
      <c r="D50" s="481"/>
      <c r="E50" s="257">
        <f t="shared" ref="E50:I50" si="9">E51</f>
        <v>500</v>
      </c>
      <c r="F50" s="257">
        <f t="shared" si="9"/>
        <v>500</v>
      </c>
      <c r="G50" s="257">
        <f t="shared" si="9"/>
        <v>300</v>
      </c>
      <c r="H50" s="257">
        <f t="shared" si="9"/>
        <v>3.3170000000000002</v>
      </c>
      <c r="I50" s="257">
        <f t="shared" si="9"/>
        <v>0</v>
      </c>
      <c r="J50" s="257">
        <f>J51</f>
        <v>0</v>
      </c>
    </row>
    <row r="51" spans="2:10" x14ac:dyDescent="0.25">
      <c r="B51" s="143"/>
      <c r="C51" s="144" t="s">
        <v>269</v>
      </c>
      <c r="D51" s="172" t="s">
        <v>824</v>
      </c>
      <c r="E51" s="147">
        <v>500</v>
      </c>
      <c r="F51" s="147">
        <v>500</v>
      </c>
      <c r="G51" s="147">
        <v>300</v>
      </c>
      <c r="H51" s="147">
        <v>3.3170000000000002</v>
      </c>
      <c r="I51" s="147">
        <v>0</v>
      </c>
      <c r="J51" s="147">
        <v>0</v>
      </c>
    </row>
    <row r="52" spans="2:10" x14ac:dyDescent="0.25">
      <c r="B52" s="251" t="s">
        <v>724</v>
      </c>
      <c r="C52" s="252"/>
      <c r="D52" s="252"/>
      <c r="E52" s="258">
        <f t="shared" ref="E52:I52" si="10">E53</f>
        <v>210247</v>
      </c>
      <c r="F52" s="258">
        <f t="shared" si="10"/>
        <v>210239.158</v>
      </c>
      <c r="G52" s="258">
        <f t="shared" si="10"/>
        <v>304176</v>
      </c>
      <c r="H52" s="258">
        <f t="shared" si="10"/>
        <v>303499.51899999997</v>
      </c>
      <c r="I52" s="258">
        <f t="shared" si="10"/>
        <v>394219.63799999998</v>
      </c>
      <c r="J52" s="258">
        <f>J53</f>
        <v>386991.75</v>
      </c>
    </row>
    <row r="53" spans="2:10" x14ac:dyDescent="0.25">
      <c r="B53" s="143"/>
      <c r="C53" s="144" t="s">
        <v>274</v>
      </c>
      <c r="D53" s="172" t="s">
        <v>914</v>
      </c>
      <c r="E53" s="147">
        <v>210247</v>
      </c>
      <c r="F53" s="147">
        <v>210239.158</v>
      </c>
      <c r="G53" s="147">
        <v>304176</v>
      </c>
      <c r="H53" s="147">
        <v>303499.51899999997</v>
      </c>
      <c r="I53" s="147">
        <v>394219.63799999998</v>
      </c>
      <c r="J53" s="147">
        <v>386991.75</v>
      </c>
    </row>
    <row r="54" spans="2:10" x14ac:dyDescent="0.25">
      <c r="B54" s="251" t="s">
        <v>286</v>
      </c>
      <c r="C54" s="252" t="s">
        <v>1169</v>
      </c>
      <c r="D54" s="252"/>
      <c r="E54" s="258">
        <f>E55</f>
        <v>0</v>
      </c>
      <c r="F54" s="258">
        <f t="shared" ref="F54:J54" si="11">F55</f>
        <v>0</v>
      </c>
      <c r="G54" s="258">
        <f t="shared" si="11"/>
        <v>0</v>
      </c>
      <c r="H54" s="258">
        <f t="shared" si="11"/>
        <v>0</v>
      </c>
      <c r="I54" s="258">
        <f t="shared" si="11"/>
        <v>165000</v>
      </c>
      <c r="J54" s="258">
        <f t="shared" si="11"/>
        <v>7185</v>
      </c>
    </row>
    <row r="55" spans="2:10" ht="22.5" x14ac:dyDescent="0.25">
      <c r="B55" s="143"/>
      <c r="C55" s="144" t="s">
        <v>287</v>
      </c>
      <c r="D55" s="172" t="s">
        <v>1169</v>
      </c>
      <c r="E55" s="147">
        <v>0</v>
      </c>
      <c r="F55" s="147">
        <v>0</v>
      </c>
      <c r="G55" s="147">
        <v>0</v>
      </c>
      <c r="H55" s="147">
        <v>0</v>
      </c>
      <c r="I55" s="147">
        <v>165000</v>
      </c>
      <c r="J55" s="147">
        <v>7185</v>
      </c>
    </row>
    <row r="56" spans="2:10" x14ac:dyDescent="0.25">
      <c r="B56" s="254" t="s">
        <v>915</v>
      </c>
      <c r="C56" s="255"/>
      <c r="D56" s="256"/>
      <c r="E56" s="259">
        <f t="shared" ref="E56:J56" si="12">SUM(E57:E65)</f>
        <v>832297.01500000001</v>
      </c>
      <c r="F56" s="259">
        <f t="shared" si="12"/>
        <v>637503.59200000006</v>
      </c>
      <c r="G56" s="259">
        <f t="shared" si="12"/>
        <v>726696.95699999994</v>
      </c>
      <c r="H56" s="259">
        <f t="shared" si="12"/>
        <v>609733.26800000004</v>
      </c>
      <c r="I56" s="259">
        <f t="shared" si="12"/>
        <v>1042425.1420000001</v>
      </c>
      <c r="J56" s="259">
        <f t="shared" si="12"/>
        <v>886778.28399999987</v>
      </c>
    </row>
    <row r="57" spans="2:10" x14ac:dyDescent="0.25">
      <c r="B57" s="143"/>
      <c r="C57" s="144" t="s">
        <v>296</v>
      </c>
      <c r="D57" s="153" t="s">
        <v>393</v>
      </c>
      <c r="E57" s="147">
        <v>168225.42600000001</v>
      </c>
      <c r="F57" s="147">
        <v>167957.399</v>
      </c>
      <c r="G57" s="147">
        <v>80526.827999999994</v>
      </c>
      <c r="H57" s="147">
        <v>73479.001999999993</v>
      </c>
      <c r="I57" s="147">
        <v>475675</v>
      </c>
      <c r="J57" s="147">
        <v>466859.16899999999</v>
      </c>
    </row>
    <row r="58" spans="2:10" x14ac:dyDescent="0.25">
      <c r="B58" s="143"/>
      <c r="C58" s="144" t="s">
        <v>297</v>
      </c>
      <c r="D58" s="153" t="s">
        <v>394</v>
      </c>
      <c r="E58" s="147">
        <v>36610.892</v>
      </c>
      <c r="F58" s="147">
        <v>35089.655999999995</v>
      </c>
      <c r="G58" s="147">
        <v>249810</v>
      </c>
      <c r="H58" s="147">
        <v>232991.94099999999</v>
      </c>
      <c r="I58" s="147">
        <v>142481.883</v>
      </c>
      <c r="J58" s="147">
        <v>110059.698</v>
      </c>
    </row>
    <row r="59" spans="2:10" x14ac:dyDescent="0.25">
      <c r="B59" s="143"/>
      <c r="C59" s="144" t="s">
        <v>298</v>
      </c>
      <c r="D59" s="153" t="s">
        <v>395</v>
      </c>
      <c r="E59" s="147">
        <v>365225</v>
      </c>
      <c r="F59" s="147">
        <v>275885.815</v>
      </c>
      <c r="G59" s="147">
        <v>242019.53599999999</v>
      </c>
      <c r="H59" s="147">
        <v>184433.709</v>
      </c>
      <c r="I59" s="147">
        <v>306444.62900000002</v>
      </c>
      <c r="J59" s="147">
        <v>224681.185</v>
      </c>
    </row>
    <row r="60" spans="2:10" x14ac:dyDescent="0.25">
      <c r="B60" s="143"/>
      <c r="C60" s="144" t="s">
        <v>299</v>
      </c>
      <c r="D60" s="153" t="s">
        <v>396</v>
      </c>
      <c r="E60" s="147">
        <v>45.286999999999999</v>
      </c>
      <c r="F60" s="147">
        <v>0</v>
      </c>
      <c r="G60" s="147">
        <v>0</v>
      </c>
      <c r="H60" s="147">
        <v>0</v>
      </c>
      <c r="I60" s="147">
        <v>2432.3200000000002</v>
      </c>
      <c r="J60" s="147">
        <v>0</v>
      </c>
    </row>
    <row r="61" spans="2:10" x14ac:dyDescent="0.25">
      <c r="B61" s="143"/>
      <c r="C61" s="144" t="s">
        <v>300</v>
      </c>
      <c r="D61" s="153" t="s">
        <v>397</v>
      </c>
      <c r="E61" s="147">
        <v>18760.509999999998</v>
      </c>
      <c r="F61" s="147">
        <v>16015.273000000001</v>
      </c>
      <c r="G61" s="147">
        <v>56683.233</v>
      </c>
      <c r="H61" s="147">
        <v>56250.525999999998</v>
      </c>
      <c r="I61" s="147">
        <v>60098.91</v>
      </c>
      <c r="J61" s="147">
        <v>40643.24</v>
      </c>
    </row>
    <row r="62" spans="2:10" x14ac:dyDescent="0.25">
      <c r="B62" s="143"/>
      <c r="C62" s="144" t="s">
        <v>301</v>
      </c>
      <c r="D62" s="153" t="s">
        <v>398</v>
      </c>
      <c r="E62" s="147">
        <v>7147.9</v>
      </c>
      <c r="F62" s="147">
        <v>7008.732</v>
      </c>
      <c r="G62" s="147">
        <v>3290.4859999999999</v>
      </c>
      <c r="H62" s="147">
        <v>3290.4859999999999</v>
      </c>
      <c r="I62" s="147">
        <v>0</v>
      </c>
      <c r="J62" s="147">
        <v>0</v>
      </c>
    </row>
    <row r="63" spans="2:10" x14ac:dyDescent="0.25">
      <c r="B63" s="143"/>
      <c r="C63" s="144" t="s">
        <v>916</v>
      </c>
      <c r="D63" s="153" t="s">
        <v>399</v>
      </c>
      <c r="E63" s="147">
        <v>16230</v>
      </c>
      <c r="F63" s="147">
        <v>15292.436</v>
      </c>
      <c r="G63" s="147">
        <v>0</v>
      </c>
      <c r="H63" s="147">
        <v>0</v>
      </c>
      <c r="I63" s="147">
        <v>4406.3999999999996</v>
      </c>
      <c r="J63" s="147">
        <v>1528.9549999999999</v>
      </c>
    </row>
    <row r="64" spans="2:10" x14ac:dyDescent="0.25">
      <c r="B64" s="143"/>
      <c r="C64" s="144" t="s">
        <v>303</v>
      </c>
      <c r="D64" s="153" t="s">
        <v>400</v>
      </c>
      <c r="E64" s="147">
        <v>119150</v>
      </c>
      <c r="F64" s="147">
        <v>119140.17200000001</v>
      </c>
      <c r="G64" s="147">
        <v>0</v>
      </c>
      <c r="H64" s="147">
        <v>0</v>
      </c>
      <c r="I64" s="147">
        <v>13712.8</v>
      </c>
      <c r="J64" s="147">
        <v>13712.8</v>
      </c>
    </row>
    <row r="65" spans="2:10" x14ac:dyDescent="0.25">
      <c r="B65" s="143"/>
      <c r="C65" s="144" t="s">
        <v>304</v>
      </c>
      <c r="D65" s="153" t="s">
        <v>401</v>
      </c>
      <c r="E65" s="147">
        <v>100902</v>
      </c>
      <c r="F65" s="147">
        <v>1114.1089999999999</v>
      </c>
      <c r="G65" s="147">
        <v>94366.873999999996</v>
      </c>
      <c r="H65" s="147">
        <v>59287.603999999999</v>
      </c>
      <c r="I65" s="147">
        <v>37173.199999999997</v>
      </c>
      <c r="J65" s="147">
        <v>29293.237000000001</v>
      </c>
    </row>
    <row r="66" spans="2:10" x14ac:dyDescent="0.25">
      <c r="B66" s="445" t="s">
        <v>666</v>
      </c>
      <c r="C66" s="446"/>
      <c r="D66" s="248"/>
      <c r="E66" s="260"/>
      <c r="F66" s="261"/>
      <c r="G66" s="261"/>
      <c r="H66" s="261"/>
      <c r="I66" s="261"/>
      <c r="J66" s="261"/>
    </row>
    <row r="67" spans="2:10" x14ac:dyDescent="0.25">
      <c r="B67" s="395">
        <v>40</v>
      </c>
      <c r="C67" s="402"/>
      <c r="D67" s="151" t="s">
        <v>667</v>
      </c>
      <c r="E67" s="171">
        <f t="shared" ref="E67:I67" si="13">SUM(E68:E70)</f>
        <v>4370820</v>
      </c>
      <c r="F67" s="171">
        <f t="shared" si="13"/>
        <v>4185495.3150000004</v>
      </c>
      <c r="G67" s="171">
        <f t="shared" si="13"/>
        <v>4853767</v>
      </c>
      <c r="H67" s="171">
        <f t="shared" si="13"/>
        <v>4745371.0019999994</v>
      </c>
      <c r="I67" s="171">
        <f t="shared" si="13"/>
        <v>5771601</v>
      </c>
      <c r="J67" s="171">
        <f>SUM(J68:J70)</f>
        <v>5689516.568</v>
      </c>
    </row>
    <row r="68" spans="2:10" x14ac:dyDescent="0.25">
      <c r="B68" s="143"/>
      <c r="C68" s="144">
        <v>401</v>
      </c>
      <c r="D68" s="145" t="s">
        <v>668</v>
      </c>
      <c r="E68" s="147">
        <v>3124637</v>
      </c>
      <c r="F68" s="147">
        <v>3012345.0870000003</v>
      </c>
      <c r="G68" s="147">
        <v>3462597.3</v>
      </c>
      <c r="H68" s="147">
        <v>3414734.2429999998</v>
      </c>
      <c r="I68" s="147">
        <v>4092160</v>
      </c>
      <c r="J68" s="147">
        <v>4050237.4980000001</v>
      </c>
    </row>
    <row r="69" spans="2:10" x14ac:dyDescent="0.25">
      <c r="B69" s="143"/>
      <c r="C69" s="144">
        <v>402</v>
      </c>
      <c r="D69" s="145" t="s">
        <v>87</v>
      </c>
      <c r="E69" s="147">
        <v>1243953</v>
      </c>
      <c r="F69" s="147">
        <v>1171044.2279999999</v>
      </c>
      <c r="G69" s="147">
        <v>1387270.7</v>
      </c>
      <c r="H69" s="147">
        <v>1327837.3559999999</v>
      </c>
      <c r="I69" s="147">
        <v>1591981</v>
      </c>
      <c r="J69" s="147">
        <v>1571706.8160000001</v>
      </c>
    </row>
    <row r="70" spans="2:10" x14ac:dyDescent="0.25">
      <c r="B70" s="143"/>
      <c r="C70" s="144">
        <v>404</v>
      </c>
      <c r="D70" s="145" t="s">
        <v>88</v>
      </c>
      <c r="E70" s="147">
        <v>2230</v>
      </c>
      <c r="F70" s="147">
        <v>2106</v>
      </c>
      <c r="G70" s="147">
        <v>3899</v>
      </c>
      <c r="H70" s="147">
        <v>2799.4029999999998</v>
      </c>
      <c r="I70" s="147">
        <v>87460</v>
      </c>
      <c r="J70" s="147">
        <v>67572.254000000001</v>
      </c>
    </row>
    <row r="71" spans="2:10" x14ac:dyDescent="0.25">
      <c r="B71" s="395">
        <v>42</v>
      </c>
      <c r="C71" s="402"/>
      <c r="D71" s="151" t="s">
        <v>670</v>
      </c>
      <c r="E71" s="171">
        <f t="shared" ref="E71:I71" si="14">SUM(E72:E78)</f>
        <v>3507885.1250000005</v>
      </c>
      <c r="F71" s="171">
        <f t="shared" si="14"/>
        <v>2843708.04</v>
      </c>
      <c r="G71" s="171">
        <f t="shared" si="14"/>
        <v>3675259.7949999999</v>
      </c>
      <c r="H71" s="171">
        <f t="shared" si="14"/>
        <v>3241728.9809999997</v>
      </c>
      <c r="I71" s="171">
        <f t="shared" si="14"/>
        <v>4200090.0889999997</v>
      </c>
      <c r="J71" s="171">
        <f>SUM(J72:J78)</f>
        <v>3740761.3160000001</v>
      </c>
    </row>
    <row r="72" spans="2:10" x14ac:dyDescent="0.25">
      <c r="B72" s="143"/>
      <c r="C72" s="144">
        <v>420</v>
      </c>
      <c r="D72" s="145" t="s">
        <v>671</v>
      </c>
      <c r="E72" s="147">
        <v>109337.8</v>
      </c>
      <c r="F72" s="147">
        <v>31575.385000000002</v>
      </c>
      <c r="G72" s="147">
        <v>104109.7</v>
      </c>
      <c r="H72" s="147">
        <v>73870.096000000005</v>
      </c>
      <c r="I72" s="147">
        <v>134972</v>
      </c>
      <c r="J72" s="147">
        <v>84507.505999999994</v>
      </c>
    </row>
    <row r="73" spans="2:10" x14ac:dyDescent="0.25">
      <c r="B73" s="143"/>
      <c r="C73" s="144">
        <v>421</v>
      </c>
      <c r="D73" s="153" t="s">
        <v>672</v>
      </c>
      <c r="E73" s="147">
        <v>394210.46299999999</v>
      </c>
      <c r="F73" s="147">
        <v>306117.82299999997</v>
      </c>
      <c r="G73" s="147">
        <v>553445.41</v>
      </c>
      <c r="H73" s="147">
        <v>482941.255</v>
      </c>
      <c r="I73" s="147">
        <v>587562.81299999997</v>
      </c>
      <c r="J73" s="147">
        <v>504290.20400000003</v>
      </c>
    </row>
    <row r="74" spans="2:10" x14ac:dyDescent="0.25">
      <c r="B74" s="143"/>
      <c r="C74" s="144">
        <v>423</v>
      </c>
      <c r="D74" s="145" t="s">
        <v>673</v>
      </c>
      <c r="E74" s="147">
        <v>477555</v>
      </c>
      <c r="F74" s="147">
        <v>416379.31900000002</v>
      </c>
      <c r="G74" s="147">
        <v>486365.52899999998</v>
      </c>
      <c r="H74" s="147">
        <v>447328.31900000002</v>
      </c>
      <c r="I74" s="147">
        <v>556465.951</v>
      </c>
      <c r="J74" s="147">
        <v>498324.10499999998</v>
      </c>
    </row>
    <row r="75" spans="2:10" x14ac:dyDescent="0.25">
      <c r="B75" s="143"/>
      <c r="C75" s="144">
        <v>424</v>
      </c>
      <c r="D75" s="145" t="s">
        <v>674</v>
      </c>
      <c r="E75" s="147">
        <v>194388</v>
      </c>
      <c r="F75" s="147">
        <v>110830.019</v>
      </c>
      <c r="G75" s="147">
        <v>142682.4</v>
      </c>
      <c r="H75" s="147">
        <v>95833.361999999994</v>
      </c>
      <c r="I75" s="147">
        <v>156717.929</v>
      </c>
      <c r="J75" s="147">
        <v>108988.004</v>
      </c>
    </row>
    <row r="76" spans="2:10" x14ac:dyDescent="0.25">
      <c r="B76" s="143"/>
      <c r="C76" s="144">
        <v>425</v>
      </c>
      <c r="D76" s="145" t="s">
        <v>675</v>
      </c>
      <c r="E76" s="147">
        <v>1876655</v>
      </c>
      <c r="F76" s="147">
        <v>1614436.1779999998</v>
      </c>
      <c r="G76" s="147">
        <v>1881906.5660000001</v>
      </c>
      <c r="H76" s="147">
        <v>1692821.3759999999</v>
      </c>
      <c r="I76" s="147">
        <v>2150826.9440000001</v>
      </c>
      <c r="J76" s="147">
        <v>1991402.284</v>
      </c>
    </row>
    <row r="77" spans="2:10" x14ac:dyDescent="0.25">
      <c r="B77" s="143"/>
      <c r="C77" s="144">
        <v>426</v>
      </c>
      <c r="D77" s="145" t="s">
        <v>676</v>
      </c>
      <c r="E77" s="147">
        <v>439338.86200000002</v>
      </c>
      <c r="F77" s="147">
        <v>362945.74300000002</v>
      </c>
      <c r="G77" s="147">
        <v>494930.19</v>
      </c>
      <c r="H77" s="147">
        <v>448047.65299999999</v>
      </c>
      <c r="I77" s="147">
        <v>605416.45200000005</v>
      </c>
      <c r="J77" s="147">
        <v>551226.89899999998</v>
      </c>
    </row>
    <row r="78" spans="2:10" x14ac:dyDescent="0.25">
      <c r="B78" s="143"/>
      <c r="C78" s="144">
        <v>427</v>
      </c>
      <c r="D78" s="145" t="s">
        <v>700</v>
      </c>
      <c r="E78" s="147">
        <v>16400</v>
      </c>
      <c r="F78" s="147">
        <v>1423.5729999999999</v>
      </c>
      <c r="G78" s="147">
        <v>11820</v>
      </c>
      <c r="H78" s="147">
        <v>886.92</v>
      </c>
      <c r="I78" s="147">
        <v>8128</v>
      </c>
      <c r="J78" s="147">
        <v>2022.3140000000001</v>
      </c>
    </row>
    <row r="79" spans="2:10" x14ac:dyDescent="0.25">
      <c r="B79" s="395">
        <v>44</v>
      </c>
      <c r="C79" s="402"/>
      <c r="D79" s="184" t="s">
        <v>917</v>
      </c>
      <c r="E79" s="171">
        <f t="shared" ref="E79:I79" si="15">SUM(E80:E81)</f>
        <v>16250000</v>
      </c>
      <c r="F79" s="171">
        <f t="shared" si="15"/>
        <v>16197937.396</v>
      </c>
      <c r="G79" s="171">
        <f t="shared" si="15"/>
        <v>17239000</v>
      </c>
      <c r="H79" s="171">
        <f t="shared" si="15"/>
        <v>17233383.912</v>
      </c>
      <c r="I79" s="171">
        <f t="shared" si="15"/>
        <v>20319460</v>
      </c>
      <c r="J79" s="171">
        <f>SUM(J80:J81)</f>
        <v>20165396.629000001</v>
      </c>
    </row>
    <row r="80" spans="2:10" x14ac:dyDescent="0.25">
      <c r="B80" s="197"/>
      <c r="C80" s="144">
        <v>442</v>
      </c>
      <c r="D80" s="145" t="s">
        <v>817</v>
      </c>
      <c r="E80" s="147">
        <v>3200</v>
      </c>
      <c r="F80" s="147">
        <v>3200</v>
      </c>
      <c r="G80" s="147">
        <v>3200</v>
      </c>
      <c r="H80" s="147">
        <v>3200</v>
      </c>
      <c r="I80" s="147">
        <v>3500</v>
      </c>
      <c r="J80" s="147">
        <v>2500</v>
      </c>
    </row>
    <row r="81" spans="2:10" x14ac:dyDescent="0.25">
      <c r="B81" s="197"/>
      <c r="C81" s="144">
        <v>443</v>
      </c>
      <c r="D81" s="145" t="s">
        <v>918</v>
      </c>
      <c r="E81" s="147">
        <v>16246800</v>
      </c>
      <c r="F81" s="147">
        <v>16194737.396</v>
      </c>
      <c r="G81" s="147">
        <v>17235800</v>
      </c>
      <c r="H81" s="147">
        <v>17230183.912</v>
      </c>
      <c r="I81" s="147">
        <v>20315960</v>
      </c>
      <c r="J81" s="147">
        <v>20162896.629000001</v>
      </c>
    </row>
    <row r="82" spans="2:10" x14ac:dyDescent="0.25">
      <c r="B82" s="395">
        <v>46</v>
      </c>
      <c r="C82" s="402"/>
      <c r="D82" s="151" t="s">
        <v>677</v>
      </c>
      <c r="E82" s="171">
        <f t="shared" ref="E82:I82" si="16">SUM(E83:E84)</f>
        <v>1803072.6749999998</v>
      </c>
      <c r="F82" s="171">
        <f t="shared" si="16"/>
        <v>1673291.4870000002</v>
      </c>
      <c r="G82" s="171">
        <f t="shared" si="16"/>
        <v>2164260.912</v>
      </c>
      <c r="H82" s="171">
        <f t="shared" si="16"/>
        <v>2104744.554</v>
      </c>
      <c r="I82" s="171">
        <f t="shared" si="16"/>
        <v>2799490.963</v>
      </c>
      <c r="J82" s="171">
        <f>SUM(J83:J84)</f>
        <v>2458836.625</v>
      </c>
    </row>
    <row r="83" spans="2:10" x14ac:dyDescent="0.25">
      <c r="B83" s="143"/>
      <c r="C83" s="144">
        <v>464</v>
      </c>
      <c r="D83" s="145" t="s">
        <v>678</v>
      </c>
      <c r="E83" s="147">
        <v>1718592.9209999999</v>
      </c>
      <c r="F83" s="147">
        <v>1588927.0460000001</v>
      </c>
      <c r="G83" s="147">
        <v>2156240.5920000002</v>
      </c>
      <c r="H83" s="147">
        <v>2096725.0549999999</v>
      </c>
      <c r="I83" s="147">
        <v>2765436.85</v>
      </c>
      <c r="J83" s="147">
        <v>2424782.5120000001</v>
      </c>
    </row>
    <row r="84" spans="2:10" x14ac:dyDescent="0.25">
      <c r="B84" s="143"/>
      <c r="C84" s="144">
        <v>465</v>
      </c>
      <c r="D84" s="145" t="s">
        <v>89</v>
      </c>
      <c r="E84" s="147">
        <v>84479.754000000001</v>
      </c>
      <c r="F84" s="147">
        <v>84364.441000000006</v>
      </c>
      <c r="G84" s="147">
        <v>8020.32</v>
      </c>
      <c r="H84" s="147">
        <v>8019.4989999999998</v>
      </c>
      <c r="I84" s="147">
        <v>34054.112999999998</v>
      </c>
      <c r="J84" s="147">
        <v>34054.112999999998</v>
      </c>
    </row>
    <row r="85" spans="2:10" x14ac:dyDescent="0.25">
      <c r="B85" s="395">
        <v>48</v>
      </c>
      <c r="C85" s="402"/>
      <c r="D85" s="151" t="s">
        <v>819</v>
      </c>
      <c r="E85" s="171">
        <f t="shared" ref="E85:I85" si="17">SUM(E86:E93)</f>
        <v>1412486.2000000002</v>
      </c>
      <c r="F85" s="171">
        <f t="shared" si="17"/>
        <v>1112484.7</v>
      </c>
      <c r="G85" s="171">
        <f t="shared" si="17"/>
        <v>1335843.2930000001</v>
      </c>
      <c r="H85" s="171">
        <f t="shared" si="17"/>
        <v>1080116.3900000001</v>
      </c>
      <c r="I85" s="171">
        <f t="shared" si="17"/>
        <v>1887296.7540000002</v>
      </c>
      <c r="J85" s="171">
        <f>SUM(J86:J93)</f>
        <v>1570986.8399999999</v>
      </c>
    </row>
    <row r="86" spans="2:10" x14ac:dyDescent="0.25">
      <c r="B86" s="143"/>
      <c r="C86" s="144">
        <v>480</v>
      </c>
      <c r="D86" s="145" t="s">
        <v>96</v>
      </c>
      <c r="E86" s="147">
        <v>399103.375</v>
      </c>
      <c r="F86" s="147">
        <v>277666.05499999999</v>
      </c>
      <c r="G86" s="147">
        <v>375751.80099999998</v>
      </c>
      <c r="H86" s="147">
        <v>295492.701</v>
      </c>
      <c r="I86" s="147">
        <v>423615.78</v>
      </c>
      <c r="J86" s="147">
        <v>325930.15299999999</v>
      </c>
    </row>
    <row r="87" spans="2:10" x14ac:dyDescent="0.25">
      <c r="B87" s="143"/>
      <c r="C87" s="144">
        <v>481</v>
      </c>
      <c r="D87" s="145" t="s">
        <v>97</v>
      </c>
      <c r="E87" s="147">
        <v>9160</v>
      </c>
      <c r="F87" s="147">
        <v>851.70600000000002</v>
      </c>
      <c r="G87" s="147">
        <v>66500</v>
      </c>
      <c r="H87" s="147">
        <v>21846.738000000001</v>
      </c>
      <c r="I87" s="147">
        <v>20346</v>
      </c>
      <c r="J87" s="147">
        <v>13835.804</v>
      </c>
    </row>
    <row r="88" spans="2:10" x14ac:dyDescent="0.25">
      <c r="B88" s="143"/>
      <c r="C88" s="144">
        <v>482</v>
      </c>
      <c r="D88" s="145" t="s">
        <v>98</v>
      </c>
      <c r="E88" s="147">
        <v>906204.82500000007</v>
      </c>
      <c r="F88" s="147">
        <v>764621.00300000003</v>
      </c>
      <c r="G88" s="147">
        <v>848931.49199999997</v>
      </c>
      <c r="H88" s="147">
        <v>731518.94200000004</v>
      </c>
      <c r="I88" s="147">
        <v>1005142.974</v>
      </c>
      <c r="J88" s="147">
        <v>834992.10499999998</v>
      </c>
    </row>
    <row r="89" spans="2:10" x14ac:dyDescent="0.25">
      <c r="B89" s="143"/>
      <c r="C89" s="144">
        <v>483</v>
      </c>
      <c r="D89" s="145" t="s">
        <v>99</v>
      </c>
      <c r="E89" s="147">
        <v>66168</v>
      </c>
      <c r="F89" s="147">
        <v>57213.034</v>
      </c>
      <c r="G89" s="147">
        <v>24200</v>
      </c>
      <c r="H89" s="147">
        <v>23756.35</v>
      </c>
      <c r="I89" s="147">
        <v>10376</v>
      </c>
      <c r="J89" s="147">
        <v>2015.38</v>
      </c>
    </row>
    <row r="90" spans="2:10" x14ac:dyDescent="0.25">
      <c r="B90" s="143"/>
      <c r="C90" s="144">
        <v>484</v>
      </c>
      <c r="D90" s="145" t="s">
        <v>100</v>
      </c>
      <c r="E90" s="147">
        <v>0</v>
      </c>
      <c r="F90" s="147">
        <v>0</v>
      </c>
      <c r="G90" s="147">
        <v>2000</v>
      </c>
      <c r="H90" s="147">
        <v>0</v>
      </c>
      <c r="I90" s="147">
        <v>0</v>
      </c>
      <c r="J90" s="147">
        <v>0</v>
      </c>
    </row>
    <row r="91" spans="2:10" x14ac:dyDescent="0.25">
      <c r="B91" s="143"/>
      <c r="C91" s="144">
        <v>485</v>
      </c>
      <c r="D91" s="145" t="s">
        <v>792</v>
      </c>
      <c r="E91" s="147">
        <v>17240</v>
      </c>
      <c r="F91" s="147">
        <v>4473.0770000000002</v>
      </c>
      <c r="G91" s="147">
        <v>16760</v>
      </c>
      <c r="H91" s="147">
        <v>0</v>
      </c>
      <c r="I91" s="147">
        <v>44866</v>
      </c>
      <c r="J91" s="147">
        <v>12220.048000000001</v>
      </c>
    </row>
    <row r="92" spans="2:10" x14ac:dyDescent="0.25">
      <c r="B92" s="143"/>
      <c r="C92" s="144">
        <v>486</v>
      </c>
      <c r="D92" s="145" t="s">
        <v>102</v>
      </c>
      <c r="E92" s="147">
        <v>14610</v>
      </c>
      <c r="F92" s="147">
        <v>7659.8249999999998</v>
      </c>
      <c r="G92" s="147">
        <v>1700</v>
      </c>
      <c r="H92" s="147">
        <v>7501.6589999999997</v>
      </c>
      <c r="I92" s="147">
        <v>2950</v>
      </c>
      <c r="J92" s="147">
        <v>1993.35</v>
      </c>
    </row>
    <row r="93" spans="2:10" ht="15.75" thickBot="1" x14ac:dyDescent="0.3">
      <c r="B93" s="163"/>
      <c r="C93" s="155">
        <v>488</v>
      </c>
      <c r="D93" s="174" t="s">
        <v>103</v>
      </c>
      <c r="E93" s="158">
        <v>0</v>
      </c>
      <c r="F93" s="158">
        <v>0</v>
      </c>
      <c r="G93" s="158">
        <v>0</v>
      </c>
      <c r="H93" s="158">
        <v>0</v>
      </c>
      <c r="I93" s="158">
        <v>380000</v>
      </c>
      <c r="J93" s="158">
        <v>380000</v>
      </c>
    </row>
    <row r="94" spans="2:10" x14ac:dyDescent="0.25">
      <c r="D94" s="159"/>
      <c r="E94" s="124">
        <f>E85+E82+E79+E71+E67</f>
        <v>27344264</v>
      </c>
      <c r="F94" s="124">
        <f>F85+F82+F79+F71+F67</f>
        <v>26012916.938000001</v>
      </c>
      <c r="G94" s="124">
        <f>G85+G82+G79+G71+G67</f>
        <v>29268131</v>
      </c>
      <c r="H94" s="124">
        <f>H85+H82+H79+H71+H67</f>
        <v>28405344.838999998</v>
      </c>
      <c r="I94" s="124">
        <f t="shared" ref="I94:J94" si="18">I85+I82+I79+I71+I67</f>
        <v>34977938.806000002</v>
      </c>
      <c r="J94" s="124">
        <f t="shared" si="18"/>
        <v>33625497.978</v>
      </c>
    </row>
    <row r="95" spans="2:10" x14ac:dyDescent="0.25">
      <c r="E95" s="134">
        <f>E94-E6</f>
        <v>0</v>
      </c>
      <c r="F95" s="134">
        <f>F94-F6</f>
        <v>0</v>
      </c>
      <c r="G95" s="134">
        <f>G94-G6</f>
        <v>0</v>
      </c>
      <c r="H95" s="134">
        <f>H94-H6</f>
        <v>0</v>
      </c>
      <c r="I95" s="134">
        <f t="shared" ref="I95:J95" si="19">I94-I6</f>
        <v>0</v>
      </c>
      <c r="J95" s="134">
        <f t="shared" si="19"/>
        <v>-0.32999999821186066</v>
      </c>
    </row>
  </sheetData>
  <mergeCells count="17">
    <mergeCell ref="B50:D50"/>
    <mergeCell ref="B28:D28"/>
    <mergeCell ref="B39:D39"/>
    <mergeCell ref="B41:D41"/>
    <mergeCell ref="B43:D43"/>
    <mergeCell ref="B48:D48"/>
    <mergeCell ref="B4:H4"/>
    <mergeCell ref="B5:D5"/>
    <mergeCell ref="B6:D6"/>
    <mergeCell ref="B15:D15"/>
    <mergeCell ref="B21:D21"/>
    <mergeCell ref="B85:C85"/>
    <mergeCell ref="B66:C66"/>
    <mergeCell ref="B67:C67"/>
    <mergeCell ref="B71:C71"/>
    <mergeCell ref="B79:C79"/>
    <mergeCell ref="B82:C82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9"/>
  <sheetViews>
    <sheetView zoomScale="90" zoomScaleNormal="90" workbookViewId="0">
      <selection activeCell="H16" sqref="H16"/>
    </sheetView>
  </sheetViews>
  <sheetFormatPr defaultRowHeight="15" x14ac:dyDescent="0.25"/>
  <cols>
    <col min="1" max="1" width="2.85546875" customWidth="1"/>
    <col min="2" max="3" width="6" customWidth="1"/>
    <col min="4" max="4" width="27.85546875" customWidth="1"/>
    <col min="5" max="6" width="14.5703125" style="341" customWidth="1"/>
    <col min="7" max="10" width="14.5703125" customWidth="1"/>
  </cols>
  <sheetData>
    <row r="1" spans="2:15" x14ac:dyDescent="0.25">
      <c r="O1">
        <v>1000</v>
      </c>
    </row>
    <row r="2" spans="2:15" x14ac:dyDescent="0.25">
      <c r="B2" s="412" t="s">
        <v>1135</v>
      </c>
      <c r="C2" s="412"/>
      <c r="D2" s="412"/>
      <c r="E2" s="436" t="s">
        <v>1165</v>
      </c>
      <c r="F2" s="436"/>
      <c r="G2" s="436" t="s">
        <v>1166</v>
      </c>
      <c r="H2" s="436"/>
      <c r="I2" s="436" t="s">
        <v>1167</v>
      </c>
      <c r="J2" s="436"/>
    </row>
    <row r="3" spans="2:15" x14ac:dyDescent="0.25">
      <c r="B3" s="412"/>
      <c r="C3" s="412"/>
      <c r="D3" s="412"/>
      <c r="E3" s="341" t="s">
        <v>173</v>
      </c>
      <c r="F3" s="341" t="s">
        <v>174</v>
      </c>
      <c r="G3" s="341" t="s">
        <v>173</v>
      </c>
      <c r="H3" s="341" t="s">
        <v>174</v>
      </c>
      <c r="I3" s="341" t="s">
        <v>173</v>
      </c>
      <c r="J3" s="341" t="s">
        <v>174</v>
      </c>
    </row>
    <row r="4" spans="2:15" x14ac:dyDescent="0.25">
      <c r="B4" s="412" t="s">
        <v>1168</v>
      </c>
      <c r="C4" s="412"/>
      <c r="D4" s="412"/>
      <c r="E4" s="341">
        <f>E5+E8+E13+E17</f>
        <v>200112000</v>
      </c>
      <c r="F4" s="341">
        <f t="shared" ref="F4:J4" si="0">F5+F8+F13+F17</f>
        <v>180099008</v>
      </c>
      <c r="G4" s="341">
        <f t="shared" si="0"/>
        <v>184608000</v>
      </c>
      <c r="H4" s="341">
        <f t="shared" si="0"/>
        <v>162056051</v>
      </c>
      <c r="I4" s="341">
        <f t="shared" si="0"/>
        <v>208581000</v>
      </c>
      <c r="J4" s="341">
        <f t="shared" si="0"/>
        <v>188935403</v>
      </c>
    </row>
    <row r="5" spans="2:15" x14ac:dyDescent="0.25">
      <c r="B5" s="411">
        <v>1</v>
      </c>
      <c r="C5" s="411"/>
      <c r="D5" t="s">
        <v>684</v>
      </c>
      <c r="E5" s="341">
        <f t="shared" ref="E5:G5" si="1">SUM(E6:E7)</f>
        <v>120384000</v>
      </c>
      <c r="F5" s="341">
        <f t="shared" si="1"/>
        <v>111466294</v>
      </c>
      <c r="G5" s="341">
        <f t="shared" si="1"/>
        <v>116039500</v>
      </c>
      <c r="H5" s="341">
        <f>SUM(H6:H7)</f>
        <v>105154462</v>
      </c>
      <c r="I5" s="341">
        <f t="shared" ref="I5:J5" si="2">SUM(I6:I7)</f>
        <v>134586000</v>
      </c>
      <c r="J5" s="341">
        <f t="shared" si="2"/>
        <v>122107986</v>
      </c>
    </row>
    <row r="6" spans="2:15" x14ac:dyDescent="0.25">
      <c r="C6">
        <v>10</v>
      </c>
      <c r="D6" t="s">
        <v>684</v>
      </c>
      <c r="E6" s="341">
        <v>114284000</v>
      </c>
      <c r="F6" s="341">
        <v>105685387</v>
      </c>
      <c r="G6" s="341">
        <v>108614500</v>
      </c>
      <c r="H6" s="341">
        <v>97771584</v>
      </c>
      <c r="I6" s="341">
        <v>122161000</v>
      </c>
      <c r="J6" s="341">
        <v>109725308</v>
      </c>
    </row>
    <row r="7" spans="2:15" x14ac:dyDescent="0.25">
      <c r="C7">
        <v>11</v>
      </c>
      <c r="D7" t="s">
        <v>1125</v>
      </c>
      <c r="E7" s="341">
        <v>6100000</v>
      </c>
      <c r="F7" s="341">
        <v>5780907</v>
      </c>
      <c r="G7" s="341">
        <v>7425000</v>
      </c>
      <c r="H7" s="341">
        <v>7382878</v>
      </c>
      <c r="I7" s="341">
        <v>12425000</v>
      </c>
      <c r="J7" s="341">
        <v>12382678</v>
      </c>
    </row>
    <row r="8" spans="2:15" x14ac:dyDescent="0.25">
      <c r="B8" s="411">
        <v>2</v>
      </c>
      <c r="C8" s="411"/>
      <c r="D8" t="s">
        <v>1126</v>
      </c>
      <c r="E8" s="341">
        <f t="shared" ref="E8:G8" si="3">SUM(E9:E12)</f>
        <v>11000000</v>
      </c>
      <c r="F8" s="341">
        <f t="shared" si="3"/>
        <v>10935106</v>
      </c>
      <c r="G8" s="341">
        <f t="shared" si="3"/>
        <v>5500000</v>
      </c>
      <c r="H8" s="341">
        <f>SUM(H9:H12)</f>
        <v>4190649</v>
      </c>
      <c r="I8" s="341">
        <f t="shared" ref="I8:J8" si="4">SUM(I9:I12)</f>
        <v>8470000</v>
      </c>
      <c r="J8" s="341">
        <f t="shared" si="4"/>
        <v>8431381</v>
      </c>
    </row>
    <row r="9" spans="2:15" x14ac:dyDescent="0.25">
      <c r="C9">
        <v>20</v>
      </c>
      <c r="D9" t="s">
        <v>1127</v>
      </c>
      <c r="E9" s="341">
        <v>2000000</v>
      </c>
      <c r="F9" s="341">
        <v>2000000</v>
      </c>
      <c r="G9" s="341">
        <v>700000</v>
      </c>
      <c r="H9" s="341">
        <v>696717</v>
      </c>
      <c r="I9" s="341">
        <v>1700000</v>
      </c>
      <c r="J9" s="341">
        <v>1693146</v>
      </c>
    </row>
    <row r="10" spans="2:15" x14ac:dyDescent="0.25">
      <c r="C10">
        <v>21</v>
      </c>
      <c r="D10" t="s">
        <v>1128</v>
      </c>
      <c r="E10" s="341">
        <v>500000</v>
      </c>
      <c r="F10" s="341">
        <v>471081</v>
      </c>
      <c r="G10" s="341">
        <v>700000</v>
      </c>
      <c r="H10" s="341">
        <v>676352</v>
      </c>
      <c r="I10" s="341">
        <v>700000</v>
      </c>
      <c r="J10" s="341">
        <v>698398</v>
      </c>
    </row>
    <row r="11" spans="2:15" x14ac:dyDescent="0.25">
      <c r="C11">
        <v>22</v>
      </c>
      <c r="D11" t="s">
        <v>1129</v>
      </c>
      <c r="E11" s="341">
        <v>500000</v>
      </c>
      <c r="F11" s="341">
        <v>474952</v>
      </c>
      <c r="G11" s="341">
        <v>300000</v>
      </c>
      <c r="H11" s="341">
        <v>236338</v>
      </c>
      <c r="I11" s="341">
        <v>300000</v>
      </c>
      <c r="J11" s="341">
        <v>284156</v>
      </c>
    </row>
    <row r="12" spans="2:15" x14ac:dyDescent="0.25">
      <c r="C12">
        <v>25</v>
      </c>
      <c r="D12" t="s">
        <v>1130</v>
      </c>
      <c r="E12" s="341">
        <v>8000000</v>
      </c>
      <c r="F12" s="341">
        <v>7989073</v>
      </c>
      <c r="G12" s="341">
        <v>3800000</v>
      </c>
      <c r="H12" s="341">
        <v>2581242</v>
      </c>
      <c r="I12" s="341">
        <v>5770000</v>
      </c>
      <c r="J12" s="341">
        <v>5755681</v>
      </c>
    </row>
    <row r="13" spans="2:15" x14ac:dyDescent="0.25">
      <c r="B13" s="411">
        <v>3</v>
      </c>
      <c r="C13" s="411"/>
      <c r="D13" t="s">
        <v>1131</v>
      </c>
      <c r="E13" s="341">
        <v>42435000</v>
      </c>
      <c r="F13" s="341">
        <v>40315213</v>
      </c>
      <c r="G13" s="341">
        <f>SUM(G14:G16)</f>
        <v>39117750</v>
      </c>
      <c r="H13" s="341">
        <f>SUM(H14:H16)</f>
        <v>34550476</v>
      </c>
      <c r="I13" s="341">
        <f t="shared" ref="I13:J13" si="5">SUM(I14:I16)</f>
        <v>42368000</v>
      </c>
      <c r="J13" s="341">
        <f t="shared" si="5"/>
        <v>40868883</v>
      </c>
    </row>
    <row r="14" spans="2:15" x14ac:dyDescent="0.25">
      <c r="C14">
        <v>30</v>
      </c>
      <c r="D14" t="s">
        <v>1131</v>
      </c>
      <c r="E14" s="341">
        <v>36515000</v>
      </c>
      <c r="F14" s="341">
        <v>34421825</v>
      </c>
      <c r="G14" s="341">
        <v>37517750</v>
      </c>
      <c r="H14" s="341">
        <v>33413555</v>
      </c>
      <c r="I14" s="341">
        <v>40468000</v>
      </c>
      <c r="J14" s="341">
        <v>38981623</v>
      </c>
    </row>
    <row r="15" spans="2:15" x14ac:dyDescent="0.25">
      <c r="C15">
        <v>32</v>
      </c>
      <c r="D15" t="s">
        <v>1132</v>
      </c>
      <c r="E15" s="341">
        <v>5520000</v>
      </c>
      <c r="F15" s="341">
        <v>5494128</v>
      </c>
      <c r="G15" s="341">
        <v>1300000</v>
      </c>
      <c r="H15" s="341">
        <v>1048033</v>
      </c>
      <c r="I15" s="341">
        <v>1600000</v>
      </c>
      <c r="J15" s="341">
        <v>1587535</v>
      </c>
    </row>
    <row r="16" spans="2:15" x14ac:dyDescent="0.25">
      <c r="C16">
        <v>33</v>
      </c>
      <c r="D16" t="s">
        <v>1133</v>
      </c>
      <c r="E16" s="341">
        <v>400000</v>
      </c>
      <c r="F16" s="341">
        <v>399260</v>
      </c>
      <c r="G16" s="341">
        <v>300000</v>
      </c>
      <c r="H16" s="341">
        <v>88888</v>
      </c>
      <c r="I16" s="341">
        <v>300000</v>
      </c>
      <c r="J16" s="341">
        <v>299725</v>
      </c>
    </row>
    <row r="17" spans="2:10" x14ac:dyDescent="0.25">
      <c r="B17" s="411">
        <v>4</v>
      </c>
      <c r="C17" s="411"/>
      <c r="D17" t="s">
        <v>1134</v>
      </c>
      <c r="E17" s="341">
        <f t="shared" ref="E17:G17" si="6">E18</f>
        <v>26293000</v>
      </c>
      <c r="F17" s="341">
        <f t="shared" si="6"/>
        <v>17382395</v>
      </c>
      <c r="G17" s="341">
        <f t="shared" si="6"/>
        <v>23950750</v>
      </c>
      <c r="H17" s="341">
        <f>H18</f>
        <v>18160464</v>
      </c>
      <c r="I17" s="341">
        <f t="shared" ref="I17:J17" si="7">I18</f>
        <v>23157000</v>
      </c>
      <c r="J17" s="341">
        <f t="shared" si="7"/>
        <v>17527153</v>
      </c>
    </row>
    <row r="18" spans="2:10" x14ac:dyDescent="0.25">
      <c r="C18">
        <v>40</v>
      </c>
      <c r="D18" t="s">
        <v>1134</v>
      </c>
      <c r="E18" s="341">
        <v>26293000</v>
      </c>
      <c r="F18" s="341">
        <v>17382395</v>
      </c>
      <c r="G18" s="341">
        <v>23950750</v>
      </c>
      <c r="H18" s="341">
        <v>18160464</v>
      </c>
      <c r="I18" s="341">
        <v>23157000</v>
      </c>
      <c r="J18" s="341">
        <v>17527153</v>
      </c>
    </row>
    <row r="19" spans="2:10" x14ac:dyDescent="0.25">
      <c r="B19" s="411" t="s">
        <v>666</v>
      </c>
      <c r="C19" s="411"/>
      <c r="G19" s="341"/>
      <c r="H19" s="341"/>
    </row>
    <row r="20" spans="2:10" x14ac:dyDescent="0.25">
      <c r="B20">
        <v>40</v>
      </c>
      <c r="D20" t="s">
        <v>498</v>
      </c>
      <c r="E20" s="341">
        <f t="shared" ref="E20:G20" si="8">SUM(E21:E23)</f>
        <v>107322000</v>
      </c>
      <c r="F20" s="341">
        <f t="shared" si="8"/>
        <v>106146251</v>
      </c>
      <c r="G20" s="341">
        <f t="shared" si="8"/>
        <v>106120000</v>
      </c>
      <c r="H20" s="341">
        <f>SUM(H21:H23)</f>
        <v>105430023</v>
      </c>
      <c r="I20" s="341">
        <f t="shared" ref="I20:J20" si="9">SUM(I21:I23)</f>
        <v>119690000</v>
      </c>
      <c r="J20" s="341">
        <f t="shared" si="9"/>
        <v>116511241</v>
      </c>
    </row>
    <row r="21" spans="2:10" x14ac:dyDescent="0.25">
      <c r="C21">
        <v>401</v>
      </c>
      <c r="D21" t="s">
        <v>1107</v>
      </c>
      <c r="E21" s="341">
        <v>76109000</v>
      </c>
      <c r="F21" s="341">
        <v>75409947</v>
      </c>
      <c r="G21" s="341">
        <v>75485000</v>
      </c>
      <c r="H21" s="341">
        <v>74851607</v>
      </c>
      <c r="I21" s="341">
        <v>84243000</v>
      </c>
      <c r="J21" s="341">
        <v>82500671</v>
      </c>
    </row>
    <row r="22" spans="2:10" x14ac:dyDescent="0.25">
      <c r="C22">
        <v>402</v>
      </c>
      <c r="D22" t="s">
        <v>87</v>
      </c>
      <c r="E22" s="341">
        <v>29563000</v>
      </c>
      <c r="F22" s="341">
        <v>29260304</v>
      </c>
      <c r="G22" s="341">
        <v>29051000</v>
      </c>
      <c r="H22" s="341">
        <v>29003416</v>
      </c>
      <c r="I22" s="341">
        <v>33447000</v>
      </c>
      <c r="J22" s="341">
        <v>32020570</v>
      </c>
    </row>
    <row r="23" spans="2:10" x14ac:dyDescent="0.25">
      <c r="C23">
        <v>404</v>
      </c>
      <c r="D23" t="s">
        <v>88</v>
      </c>
      <c r="E23" s="341">
        <v>1650000</v>
      </c>
      <c r="F23" s="341">
        <v>1476000</v>
      </c>
      <c r="G23" s="341">
        <v>1584000</v>
      </c>
      <c r="H23" s="341">
        <v>1575000</v>
      </c>
      <c r="I23" s="341">
        <v>2000000</v>
      </c>
      <c r="J23" s="341">
        <v>1990000</v>
      </c>
    </row>
    <row r="24" spans="2:10" x14ac:dyDescent="0.25">
      <c r="B24">
        <v>42</v>
      </c>
      <c r="D24" t="s">
        <v>497</v>
      </c>
      <c r="E24" s="341">
        <f t="shared" ref="E24:G24" si="10">SUM(E25:E30)</f>
        <v>81241000</v>
      </c>
      <c r="F24" s="341">
        <f t="shared" si="10"/>
        <v>64683646</v>
      </c>
      <c r="G24" s="341">
        <f t="shared" si="10"/>
        <v>68428700</v>
      </c>
      <c r="H24" s="341">
        <f>SUM(H25:H30)</f>
        <v>49523449</v>
      </c>
      <c r="I24" s="341">
        <f t="shared" ref="I24:J24" si="11">SUM(I25:I30)</f>
        <v>79095000</v>
      </c>
      <c r="J24" s="341">
        <f t="shared" si="11"/>
        <v>63757022</v>
      </c>
    </row>
    <row r="25" spans="2:10" x14ac:dyDescent="0.25">
      <c r="C25">
        <v>420</v>
      </c>
      <c r="D25" t="s">
        <v>1108</v>
      </c>
      <c r="E25" s="341">
        <v>4420000</v>
      </c>
      <c r="F25" s="341">
        <v>1311364</v>
      </c>
      <c r="G25" s="341">
        <v>4550000</v>
      </c>
      <c r="H25" s="341">
        <v>1680951</v>
      </c>
      <c r="I25" s="341">
        <v>4400000</v>
      </c>
      <c r="J25" s="341">
        <v>1705030</v>
      </c>
    </row>
    <row r="26" spans="2:10" x14ac:dyDescent="0.25">
      <c r="C26">
        <v>421</v>
      </c>
      <c r="D26" t="s">
        <v>1109</v>
      </c>
      <c r="E26" s="341">
        <v>8432000</v>
      </c>
      <c r="F26" s="341">
        <v>5947749</v>
      </c>
      <c r="G26" s="341">
        <v>11366000</v>
      </c>
      <c r="H26" s="341">
        <v>9294232</v>
      </c>
      <c r="I26" s="341">
        <v>9590000</v>
      </c>
      <c r="J26" s="341">
        <v>7618455</v>
      </c>
    </row>
    <row r="27" spans="2:10" x14ac:dyDescent="0.25">
      <c r="C27">
        <v>423</v>
      </c>
      <c r="D27" t="s">
        <v>673</v>
      </c>
      <c r="E27" s="341">
        <v>6550000</v>
      </c>
      <c r="F27" s="341">
        <v>4413386</v>
      </c>
      <c r="G27" s="341">
        <v>4930000</v>
      </c>
      <c r="H27" s="341">
        <v>2536136</v>
      </c>
      <c r="I27" s="341">
        <v>4300000</v>
      </c>
      <c r="J27" s="341">
        <v>3368920</v>
      </c>
    </row>
    <row r="28" spans="2:10" x14ac:dyDescent="0.25">
      <c r="C28">
        <v>424</v>
      </c>
      <c r="D28" t="s">
        <v>1110</v>
      </c>
      <c r="E28" s="341">
        <v>2510000</v>
      </c>
      <c r="F28" s="341">
        <v>1642012</v>
      </c>
      <c r="G28" s="341">
        <v>2100000</v>
      </c>
      <c r="H28" s="341">
        <v>1290100</v>
      </c>
      <c r="I28" s="341">
        <v>2900000</v>
      </c>
      <c r="J28" s="341">
        <v>1955863</v>
      </c>
    </row>
    <row r="29" spans="2:10" x14ac:dyDescent="0.25">
      <c r="C29">
        <v>425</v>
      </c>
      <c r="D29" t="s">
        <v>675</v>
      </c>
      <c r="E29" s="341">
        <v>53229000</v>
      </c>
      <c r="F29" s="341">
        <v>47467152</v>
      </c>
      <c r="G29" s="341">
        <v>42682700</v>
      </c>
      <c r="H29" s="341">
        <v>33319642</v>
      </c>
      <c r="I29" s="341">
        <v>55105000</v>
      </c>
      <c r="J29" s="341">
        <v>47399252</v>
      </c>
    </row>
    <row r="30" spans="2:10" x14ac:dyDescent="0.25">
      <c r="C30">
        <v>426</v>
      </c>
      <c r="D30" t="s">
        <v>676</v>
      </c>
      <c r="E30" s="341">
        <v>6100000</v>
      </c>
      <c r="F30" s="341">
        <v>3901983</v>
      </c>
      <c r="G30" s="341">
        <v>2800000</v>
      </c>
      <c r="H30" s="341">
        <v>1402388</v>
      </c>
      <c r="I30" s="341">
        <v>2800000</v>
      </c>
      <c r="J30" s="341">
        <v>1709502</v>
      </c>
    </row>
    <row r="31" spans="2:10" x14ac:dyDescent="0.25">
      <c r="B31">
        <v>46</v>
      </c>
      <c r="D31" t="s">
        <v>496</v>
      </c>
      <c r="E31" s="341">
        <f t="shared" ref="E31:G31" si="12">E32</f>
        <v>646000</v>
      </c>
      <c r="F31" s="341">
        <f t="shared" si="12"/>
        <v>508274</v>
      </c>
      <c r="G31" s="341">
        <f t="shared" si="12"/>
        <v>2803050</v>
      </c>
      <c r="H31" s="341">
        <f>H32</f>
        <v>2710131</v>
      </c>
      <c r="I31" s="341">
        <f t="shared" ref="I31:J31" si="13">I32</f>
        <v>1040000</v>
      </c>
      <c r="J31" s="341">
        <f t="shared" si="13"/>
        <v>1012708</v>
      </c>
    </row>
    <row r="32" spans="2:10" x14ac:dyDescent="0.25">
      <c r="C32">
        <v>464</v>
      </c>
      <c r="D32" t="s">
        <v>678</v>
      </c>
      <c r="E32" s="341">
        <v>646000</v>
      </c>
      <c r="F32" s="341">
        <v>508274</v>
      </c>
      <c r="G32" s="341">
        <v>2803050</v>
      </c>
      <c r="H32" s="341">
        <v>2710131</v>
      </c>
      <c r="I32" s="341">
        <v>1040000</v>
      </c>
      <c r="J32" s="341">
        <v>1012708</v>
      </c>
    </row>
    <row r="33" spans="2:10" x14ac:dyDescent="0.25">
      <c r="B33">
        <v>48</v>
      </c>
      <c r="D33" t="s">
        <v>95</v>
      </c>
      <c r="E33" s="341">
        <f t="shared" ref="E33:G33" si="14">SUM(E34:E37)</f>
        <v>10903000</v>
      </c>
      <c r="F33" s="341">
        <f t="shared" si="14"/>
        <v>8760837</v>
      </c>
      <c r="G33" s="341">
        <f t="shared" si="14"/>
        <v>7256250</v>
      </c>
      <c r="H33" s="341">
        <f>SUM(H34:H37)</f>
        <v>4392448</v>
      </c>
      <c r="I33" s="341">
        <f t="shared" ref="I33:J33" si="15">SUM(I34:I37)</f>
        <v>8756000</v>
      </c>
      <c r="J33" s="341">
        <f t="shared" si="15"/>
        <v>7654432</v>
      </c>
    </row>
    <row r="34" spans="2:10" x14ac:dyDescent="0.25">
      <c r="C34">
        <v>480</v>
      </c>
      <c r="D34" t="s">
        <v>96</v>
      </c>
      <c r="E34" s="341">
        <v>8928000</v>
      </c>
      <c r="F34" s="341">
        <v>7557514</v>
      </c>
      <c r="G34" s="341">
        <v>5579500</v>
      </c>
      <c r="H34" s="341">
        <v>3704511</v>
      </c>
      <c r="I34" s="341">
        <v>6602450</v>
      </c>
      <c r="J34" s="341">
        <v>5846807</v>
      </c>
    </row>
    <row r="35" spans="2:10" x14ac:dyDescent="0.25">
      <c r="C35">
        <v>482</v>
      </c>
      <c r="D35" t="s">
        <v>98</v>
      </c>
      <c r="E35" s="341">
        <v>185000</v>
      </c>
      <c r="F35" s="341">
        <v>140408</v>
      </c>
      <c r="G35" s="341">
        <v>236750</v>
      </c>
      <c r="H35" s="341">
        <v>0</v>
      </c>
      <c r="I35" s="341">
        <v>253550</v>
      </c>
      <c r="J35" s="341">
        <v>253100</v>
      </c>
    </row>
    <row r="36" spans="2:10" x14ac:dyDescent="0.25">
      <c r="C36">
        <v>483</v>
      </c>
      <c r="D36" t="s">
        <v>99</v>
      </c>
      <c r="E36" s="341">
        <v>261000</v>
      </c>
      <c r="F36" s="341">
        <v>0</v>
      </c>
      <c r="G36" s="341">
        <v>0</v>
      </c>
      <c r="H36" s="341">
        <v>0</v>
      </c>
      <c r="I36" s="341">
        <v>0</v>
      </c>
      <c r="J36" s="341">
        <v>0</v>
      </c>
    </row>
    <row r="37" spans="2:10" x14ac:dyDescent="0.25">
      <c r="C37">
        <v>485</v>
      </c>
      <c r="D37" t="s">
        <v>101</v>
      </c>
      <c r="E37" s="341">
        <v>1529000</v>
      </c>
      <c r="F37" s="341">
        <v>1062915</v>
      </c>
      <c r="G37" s="341">
        <v>1440000</v>
      </c>
      <c r="H37" s="341">
        <v>687937</v>
      </c>
      <c r="I37" s="341">
        <v>1900000</v>
      </c>
      <c r="J37" s="341">
        <v>1554525</v>
      </c>
    </row>
    <row r="38" spans="2:10" x14ac:dyDescent="0.25">
      <c r="E38" s="341">
        <f>E33+E31+E24+E20</f>
        <v>200112000</v>
      </c>
      <c r="F38" s="341">
        <f t="shared" ref="F38:J38" si="16">F33+F31+F24+F20</f>
        <v>180099008</v>
      </c>
      <c r="G38" s="341">
        <f t="shared" si="16"/>
        <v>184608000</v>
      </c>
      <c r="H38" s="341">
        <f t="shared" si="16"/>
        <v>162056051</v>
      </c>
      <c r="I38" s="341">
        <f t="shared" si="16"/>
        <v>208581000</v>
      </c>
      <c r="J38" s="341">
        <f t="shared" si="16"/>
        <v>188935403</v>
      </c>
    </row>
    <row r="39" spans="2:10" x14ac:dyDescent="0.25">
      <c r="E39" s="341">
        <f>E38-E4</f>
        <v>0</v>
      </c>
      <c r="F39" s="341">
        <f t="shared" ref="F39:J39" si="17">F38-F4</f>
        <v>0</v>
      </c>
      <c r="G39" s="341">
        <f t="shared" si="17"/>
        <v>0</v>
      </c>
      <c r="H39" s="341">
        <f t="shared" si="17"/>
        <v>0</v>
      </c>
      <c r="I39" s="341">
        <f t="shared" si="17"/>
        <v>0</v>
      </c>
      <c r="J39" s="341">
        <f t="shared" si="17"/>
        <v>0</v>
      </c>
    </row>
  </sheetData>
  <mergeCells count="10">
    <mergeCell ref="E2:F2"/>
    <mergeCell ref="G2:H2"/>
    <mergeCell ref="I2:J2"/>
    <mergeCell ref="B2:D3"/>
    <mergeCell ref="B19:C19"/>
    <mergeCell ref="B17:C17"/>
    <mergeCell ref="B13:C13"/>
    <mergeCell ref="B8:C8"/>
    <mergeCell ref="B5:C5"/>
    <mergeCell ref="B4:D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zoomScale="90" zoomScaleNormal="90" workbookViewId="0">
      <selection activeCell="L7" sqref="L7"/>
    </sheetView>
  </sheetViews>
  <sheetFormatPr defaultRowHeight="15" x14ac:dyDescent="0.25"/>
  <cols>
    <col min="1" max="1" width="3.42578125" customWidth="1"/>
    <col min="2" max="2" width="7.85546875" customWidth="1"/>
    <col min="3" max="3" width="4.140625" customWidth="1"/>
    <col min="4" max="4" width="52" bestFit="1" customWidth="1"/>
    <col min="5" max="6" width="14.140625" style="341" customWidth="1"/>
    <col min="7" max="10" width="14.140625" customWidth="1"/>
  </cols>
  <sheetData>
    <row r="1" spans="2:15" x14ac:dyDescent="0.25">
      <c r="O1">
        <v>1000</v>
      </c>
    </row>
    <row r="3" spans="2:15" x14ac:dyDescent="0.25">
      <c r="B3" s="482" t="s">
        <v>639</v>
      </c>
      <c r="C3" s="482"/>
      <c r="D3" s="482"/>
      <c r="E3" s="436" t="s">
        <v>1165</v>
      </c>
      <c r="F3" s="436"/>
      <c r="G3" s="436" t="s">
        <v>1166</v>
      </c>
      <c r="H3" s="436"/>
      <c r="I3" s="436" t="s">
        <v>1167</v>
      </c>
      <c r="J3" s="436"/>
    </row>
    <row r="4" spans="2:15" x14ac:dyDescent="0.25">
      <c r="B4" s="482"/>
      <c r="C4" s="482"/>
      <c r="D4" s="482"/>
      <c r="E4" s="341" t="s">
        <v>173</v>
      </c>
      <c r="F4" s="341" t="s">
        <v>174</v>
      </c>
      <c r="G4" s="341" t="s">
        <v>173</v>
      </c>
      <c r="H4" s="341" t="s">
        <v>174</v>
      </c>
      <c r="I4" s="341" t="s">
        <v>173</v>
      </c>
      <c r="J4" s="341" t="s">
        <v>174</v>
      </c>
    </row>
    <row r="5" spans="2:15" x14ac:dyDescent="0.25">
      <c r="B5" s="483" t="s">
        <v>1168</v>
      </c>
      <c r="C5" s="483"/>
      <c r="D5" s="483"/>
      <c r="E5" s="341">
        <f>E6</f>
        <v>661444</v>
      </c>
      <c r="F5" s="341">
        <f t="shared" ref="F5:J5" si="0">F6</f>
        <v>551661.973</v>
      </c>
      <c r="G5" s="341">
        <f t="shared" si="0"/>
        <v>680434</v>
      </c>
      <c r="H5" s="341">
        <f t="shared" si="0"/>
        <v>532894.69299999997</v>
      </c>
      <c r="I5" s="341">
        <f t="shared" si="0"/>
        <v>741796</v>
      </c>
      <c r="J5" s="341">
        <f t="shared" si="0"/>
        <v>624744.946</v>
      </c>
    </row>
    <row r="6" spans="2:15" x14ac:dyDescent="0.25">
      <c r="B6" s="411">
        <v>2</v>
      </c>
      <c r="C6" s="411"/>
      <c r="D6" t="s">
        <v>1136</v>
      </c>
      <c r="E6" s="341">
        <f t="shared" ref="E6:G6" si="1">E7</f>
        <v>661444</v>
      </c>
      <c r="F6" s="341">
        <f t="shared" si="1"/>
        <v>551661.973</v>
      </c>
      <c r="G6" s="341">
        <f t="shared" si="1"/>
        <v>680434</v>
      </c>
      <c r="H6" s="341">
        <f>H7</f>
        <v>532894.69299999997</v>
      </c>
      <c r="I6" s="341">
        <f t="shared" ref="I6:J6" si="2">I7</f>
        <v>741796</v>
      </c>
      <c r="J6" s="341">
        <f t="shared" si="2"/>
        <v>624744.946</v>
      </c>
    </row>
    <row r="7" spans="2:15" x14ac:dyDescent="0.25">
      <c r="C7">
        <v>20</v>
      </c>
      <c r="D7" t="s">
        <v>1136</v>
      </c>
      <c r="E7" s="341">
        <v>661444</v>
      </c>
      <c r="F7" s="341">
        <v>551661.973</v>
      </c>
      <c r="G7" s="341">
        <v>680434</v>
      </c>
      <c r="H7" s="341">
        <v>532894.69299999997</v>
      </c>
      <c r="I7" s="341">
        <v>741796</v>
      </c>
      <c r="J7" s="341">
        <v>624744.946</v>
      </c>
    </row>
    <row r="8" spans="2:15" x14ac:dyDescent="0.25">
      <c r="B8" s="411" t="s">
        <v>666</v>
      </c>
      <c r="C8" s="411"/>
      <c r="G8" s="341"/>
      <c r="H8" s="341"/>
    </row>
    <row r="9" spans="2:15" x14ac:dyDescent="0.25">
      <c r="B9">
        <v>40</v>
      </c>
      <c r="D9" t="s">
        <v>498</v>
      </c>
      <c r="E9" s="341">
        <f t="shared" ref="E9:G9" si="3">SUM(E10:E12)</f>
        <v>16014</v>
      </c>
      <c r="F9" s="341">
        <f t="shared" si="3"/>
        <v>15536.184999999999</v>
      </c>
      <c r="G9" s="341">
        <f t="shared" si="3"/>
        <v>16979</v>
      </c>
      <c r="H9" s="341">
        <f>SUM(H10:H12)</f>
        <v>16648.032999999999</v>
      </c>
      <c r="I9" s="341">
        <f t="shared" ref="I9:J9" si="4">SUM(I10:I12)</f>
        <v>20179</v>
      </c>
      <c r="J9" s="341">
        <f t="shared" si="4"/>
        <v>19377.019</v>
      </c>
    </row>
    <row r="10" spans="2:15" x14ac:dyDescent="0.25">
      <c r="C10">
        <v>401</v>
      </c>
      <c r="D10" t="s">
        <v>1107</v>
      </c>
      <c r="E10" s="341">
        <v>11244</v>
      </c>
      <c r="F10" s="341">
        <v>10973.433999999999</v>
      </c>
      <c r="G10" s="341">
        <v>12000</v>
      </c>
      <c r="H10" s="341">
        <v>11769.476000000001</v>
      </c>
      <c r="I10" s="341">
        <v>14280</v>
      </c>
      <c r="J10" s="341">
        <v>13718.201999999999</v>
      </c>
    </row>
    <row r="11" spans="2:15" x14ac:dyDescent="0.25">
      <c r="C11">
        <v>402</v>
      </c>
      <c r="D11" t="s">
        <v>87</v>
      </c>
      <c r="E11" s="341">
        <v>4500</v>
      </c>
      <c r="F11" s="341">
        <v>4292.7510000000002</v>
      </c>
      <c r="G11" s="341">
        <v>4673</v>
      </c>
      <c r="H11" s="341">
        <v>4581.5569999999998</v>
      </c>
      <c r="I11" s="341">
        <v>5559</v>
      </c>
      <c r="J11" s="341">
        <v>5328.817</v>
      </c>
    </row>
    <row r="12" spans="2:15" x14ac:dyDescent="0.25">
      <c r="C12">
        <v>404</v>
      </c>
      <c r="D12" t="s">
        <v>88</v>
      </c>
      <c r="E12" s="341">
        <v>270</v>
      </c>
      <c r="F12" s="341">
        <v>270</v>
      </c>
      <c r="G12" s="341">
        <v>306</v>
      </c>
      <c r="H12" s="341">
        <v>297</v>
      </c>
      <c r="I12" s="341">
        <v>340</v>
      </c>
      <c r="J12" s="341">
        <v>330</v>
      </c>
    </row>
    <row r="13" spans="2:15" x14ac:dyDescent="0.25">
      <c r="B13">
        <v>42</v>
      </c>
      <c r="D13" t="s">
        <v>497</v>
      </c>
      <c r="E13" s="341">
        <f t="shared" ref="E13:G13" si="5">SUM(E14:E20)</f>
        <v>62170.936999999998</v>
      </c>
      <c r="F13" s="341">
        <f t="shared" si="5"/>
        <v>25579.764999999999</v>
      </c>
      <c r="G13" s="341">
        <f t="shared" si="5"/>
        <v>59165</v>
      </c>
      <c r="H13" s="341">
        <f>SUM(H14:H20)</f>
        <v>40529.488999999994</v>
      </c>
      <c r="I13" s="341">
        <f t="shared" ref="I13:J13" si="6">SUM(I14:I20)</f>
        <v>67845</v>
      </c>
      <c r="J13" s="341">
        <f t="shared" si="6"/>
        <v>40513.515999999996</v>
      </c>
    </row>
    <row r="14" spans="2:15" x14ac:dyDescent="0.25">
      <c r="C14">
        <v>420</v>
      </c>
      <c r="D14" t="s">
        <v>1108</v>
      </c>
      <c r="E14" s="341">
        <v>10140.937</v>
      </c>
      <c r="F14" s="341">
        <v>792.39800000000002</v>
      </c>
      <c r="G14" s="341">
        <v>10112</v>
      </c>
      <c r="H14" s="341">
        <v>4345.1499999999996</v>
      </c>
      <c r="I14" s="341">
        <v>10140</v>
      </c>
      <c r="J14" s="341">
        <v>8336.9410000000007</v>
      </c>
    </row>
    <row r="15" spans="2:15" x14ac:dyDescent="0.25">
      <c r="C15">
        <v>421</v>
      </c>
      <c r="D15" t="s">
        <v>1109</v>
      </c>
      <c r="E15" s="341">
        <v>4000</v>
      </c>
      <c r="F15" s="341">
        <v>2252.6120000000001</v>
      </c>
      <c r="G15" s="341">
        <v>4900</v>
      </c>
      <c r="H15" s="341">
        <v>3737.3589999999999</v>
      </c>
      <c r="I15" s="341">
        <v>5000</v>
      </c>
      <c r="J15" s="341">
        <v>2734.2379999999998</v>
      </c>
    </row>
    <row r="16" spans="2:15" x14ac:dyDescent="0.25">
      <c r="C16">
        <v>423</v>
      </c>
      <c r="D16" t="s">
        <v>673</v>
      </c>
      <c r="E16" s="341">
        <v>700</v>
      </c>
      <c r="F16" s="341">
        <v>693.93100000000004</v>
      </c>
      <c r="G16" s="341">
        <v>840</v>
      </c>
      <c r="H16" s="341">
        <v>463.91800000000001</v>
      </c>
      <c r="I16" s="341">
        <v>900</v>
      </c>
      <c r="J16" s="341">
        <v>648.95100000000002</v>
      </c>
    </row>
    <row r="17" spans="2:10" x14ac:dyDescent="0.25">
      <c r="C17">
        <v>424</v>
      </c>
      <c r="D17" t="s">
        <v>1110</v>
      </c>
      <c r="E17" s="341">
        <v>1050</v>
      </c>
      <c r="F17" s="341">
        <v>842.02700000000004</v>
      </c>
      <c r="G17" s="341">
        <v>2640</v>
      </c>
      <c r="H17" s="341">
        <v>1080.1179999999999</v>
      </c>
      <c r="I17" s="341">
        <v>1300</v>
      </c>
      <c r="J17" s="341">
        <v>237.84700000000001</v>
      </c>
    </row>
    <row r="18" spans="2:10" x14ac:dyDescent="0.25">
      <c r="C18">
        <v>425</v>
      </c>
      <c r="D18" t="s">
        <v>675</v>
      </c>
      <c r="E18" s="341">
        <v>42480</v>
      </c>
      <c r="F18" s="341">
        <v>19063.133999999998</v>
      </c>
      <c r="G18" s="341">
        <v>37143</v>
      </c>
      <c r="H18" s="341">
        <v>30551.298999999999</v>
      </c>
      <c r="I18" s="341">
        <v>46705</v>
      </c>
      <c r="J18" s="341">
        <v>28335.606</v>
      </c>
    </row>
    <row r="19" spans="2:10" x14ac:dyDescent="0.25">
      <c r="C19">
        <v>426</v>
      </c>
      <c r="D19" t="s">
        <v>676</v>
      </c>
      <c r="E19" s="341">
        <v>750</v>
      </c>
      <c r="F19" s="341">
        <v>143.458</v>
      </c>
      <c r="G19" s="341">
        <v>750</v>
      </c>
      <c r="H19" s="341">
        <v>351.64499999999998</v>
      </c>
      <c r="I19" s="341">
        <v>750</v>
      </c>
      <c r="J19" s="341">
        <v>219.93299999999999</v>
      </c>
    </row>
    <row r="20" spans="2:10" x14ac:dyDescent="0.25">
      <c r="C20">
        <v>427</v>
      </c>
      <c r="D20" t="s">
        <v>700</v>
      </c>
      <c r="E20" s="341">
        <v>3050</v>
      </c>
      <c r="F20" s="341">
        <v>1792.2049999999999</v>
      </c>
      <c r="G20" s="341">
        <v>2780</v>
      </c>
      <c r="H20" s="341">
        <v>0</v>
      </c>
      <c r="I20" s="341">
        <v>3050</v>
      </c>
      <c r="J20" s="341">
        <v>0</v>
      </c>
    </row>
    <row r="21" spans="2:10" x14ac:dyDescent="0.25">
      <c r="B21">
        <v>46</v>
      </c>
      <c r="D21" t="s">
        <v>496</v>
      </c>
      <c r="E21" s="341">
        <f t="shared" ref="E21:G21" si="7">E22</f>
        <v>580100</v>
      </c>
      <c r="F21" s="341">
        <f t="shared" si="7"/>
        <v>509068.74400000001</v>
      </c>
      <c r="G21" s="341">
        <f t="shared" si="7"/>
        <v>600430</v>
      </c>
      <c r="H21" s="341">
        <f>H22</f>
        <v>475598.98599999998</v>
      </c>
      <c r="I21" s="341">
        <f t="shared" ref="I21:J21" si="8">I22</f>
        <v>649100</v>
      </c>
      <c r="J21" s="341">
        <f t="shared" si="8"/>
        <v>564795.11100000003</v>
      </c>
    </row>
    <row r="22" spans="2:10" x14ac:dyDescent="0.25">
      <c r="C22">
        <v>464</v>
      </c>
      <c r="D22" t="s">
        <v>678</v>
      </c>
      <c r="E22" s="341">
        <v>580100</v>
      </c>
      <c r="F22" s="341">
        <v>509068.74400000001</v>
      </c>
      <c r="G22" s="341">
        <v>600430</v>
      </c>
      <c r="H22" s="341">
        <v>475598.98599999998</v>
      </c>
      <c r="I22" s="341">
        <v>649100</v>
      </c>
      <c r="J22" s="341">
        <v>564795.11100000003</v>
      </c>
    </row>
    <row r="23" spans="2:10" x14ac:dyDescent="0.25">
      <c r="B23">
        <v>48</v>
      </c>
      <c r="D23" t="s">
        <v>95</v>
      </c>
      <c r="E23" s="341">
        <f t="shared" ref="E23:G23" si="9">SUM(E24:E26)</f>
        <v>3159.0630000000001</v>
      </c>
      <c r="F23" s="341">
        <f t="shared" si="9"/>
        <v>1477.279</v>
      </c>
      <c r="G23" s="341">
        <f t="shared" si="9"/>
        <v>3860</v>
      </c>
      <c r="H23" s="341">
        <f>SUM(H24:H26)</f>
        <v>118.185</v>
      </c>
      <c r="I23" s="341">
        <f t="shared" ref="I23:J23" si="10">SUM(I24:I26)</f>
        <v>4672</v>
      </c>
      <c r="J23" s="341">
        <f t="shared" si="10"/>
        <v>59.3</v>
      </c>
    </row>
    <row r="24" spans="2:10" x14ac:dyDescent="0.25">
      <c r="C24">
        <v>480</v>
      </c>
      <c r="D24" t="s">
        <v>96</v>
      </c>
      <c r="E24" s="341">
        <v>2524.0630000000001</v>
      </c>
      <c r="F24" s="341">
        <v>1447.779</v>
      </c>
      <c r="G24" s="341">
        <v>3380</v>
      </c>
      <c r="H24" s="341">
        <v>118.185</v>
      </c>
      <c r="I24" s="341">
        <v>4072</v>
      </c>
      <c r="J24" s="341">
        <v>59.3</v>
      </c>
    </row>
    <row r="25" spans="2:10" x14ac:dyDescent="0.25">
      <c r="C25">
        <v>483</v>
      </c>
      <c r="D25" t="s">
        <v>99</v>
      </c>
      <c r="E25" s="341">
        <v>35</v>
      </c>
      <c r="F25" s="341">
        <v>29.5</v>
      </c>
      <c r="G25" s="341">
        <v>0</v>
      </c>
      <c r="H25" s="341">
        <v>0</v>
      </c>
      <c r="I25" s="341">
        <v>0</v>
      </c>
      <c r="J25" s="341">
        <v>0</v>
      </c>
    </row>
    <row r="26" spans="2:10" x14ac:dyDescent="0.25">
      <c r="C26">
        <v>485</v>
      </c>
      <c r="D26" t="s">
        <v>101</v>
      </c>
      <c r="E26" s="341">
        <v>600</v>
      </c>
      <c r="F26" s="341">
        <v>0</v>
      </c>
      <c r="G26" s="341">
        <v>480</v>
      </c>
      <c r="H26" s="341">
        <v>0</v>
      </c>
      <c r="I26" s="341">
        <v>600</v>
      </c>
      <c r="J26" s="341">
        <v>0</v>
      </c>
    </row>
    <row r="27" spans="2:10" x14ac:dyDescent="0.25">
      <c r="E27" s="341">
        <f>E23+E21+E13+E9</f>
        <v>661444</v>
      </c>
      <c r="F27" s="341">
        <f t="shared" ref="F27:J27" si="11">F23+F21+F13+F9</f>
        <v>551661.973</v>
      </c>
      <c r="G27" s="341">
        <f t="shared" si="11"/>
        <v>680434</v>
      </c>
      <c r="H27" s="341">
        <f t="shared" si="11"/>
        <v>532894.69299999997</v>
      </c>
      <c r="I27" s="341">
        <f t="shared" si="11"/>
        <v>741796</v>
      </c>
      <c r="J27" s="341">
        <f t="shared" si="11"/>
        <v>624744.946</v>
      </c>
    </row>
    <row r="28" spans="2:10" x14ac:dyDescent="0.25">
      <c r="E28" s="341">
        <f>E27-E5</f>
        <v>0</v>
      </c>
      <c r="F28" s="341">
        <f t="shared" ref="F28:J28" si="12">F27-F5</f>
        <v>0</v>
      </c>
      <c r="G28" s="341">
        <f t="shared" si="12"/>
        <v>0</v>
      </c>
      <c r="H28" s="341">
        <f t="shared" si="12"/>
        <v>0</v>
      </c>
      <c r="I28" s="341">
        <f t="shared" si="12"/>
        <v>0</v>
      </c>
      <c r="J28" s="341">
        <f t="shared" si="12"/>
        <v>0</v>
      </c>
    </row>
  </sheetData>
  <mergeCells count="7">
    <mergeCell ref="G3:H3"/>
    <mergeCell ref="I3:J3"/>
    <mergeCell ref="B8:C8"/>
    <mergeCell ref="B6:C6"/>
    <mergeCell ref="B3:D4"/>
    <mergeCell ref="B5:D5"/>
    <mergeCell ref="E3:F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zoomScale="90" zoomScaleNormal="90" workbookViewId="0">
      <selection activeCell="L8" sqref="L8"/>
    </sheetView>
  </sheetViews>
  <sheetFormatPr defaultRowHeight="15" x14ac:dyDescent="0.25"/>
  <cols>
    <col min="1" max="1" width="4.140625" customWidth="1"/>
    <col min="2" max="3" width="6" customWidth="1"/>
    <col min="4" max="4" width="47" customWidth="1"/>
    <col min="5" max="6" width="14.42578125" style="341" customWidth="1"/>
    <col min="7" max="10" width="14.42578125" customWidth="1"/>
  </cols>
  <sheetData>
    <row r="1" spans="2:15" x14ac:dyDescent="0.25">
      <c r="O1">
        <v>1000</v>
      </c>
    </row>
    <row r="2" spans="2:15" x14ac:dyDescent="0.25">
      <c r="B2" s="413" t="s">
        <v>402</v>
      </c>
      <c r="C2" s="413"/>
      <c r="D2" s="413"/>
      <c r="E2" s="436" t="s">
        <v>1165</v>
      </c>
      <c r="F2" s="436"/>
      <c r="G2" s="436" t="s">
        <v>1166</v>
      </c>
      <c r="H2" s="436"/>
      <c r="I2" s="436" t="s">
        <v>1167</v>
      </c>
      <c r="J2" s="436"/>
    </row>
    <row r="3" spans="2:15" x14ac:dyDescent="0.25">
      <c r="B3" s="413"/>
      <c r="C3" s="413"/>
      <c r="D3" s="413"/>
      <c r="E3" s="341" t="s">
        <v>173</v>
      </c>
      <c r="F3" s="341" t="s">
        <v>174</v>
      </c>
      <c r="G3" s="341" t="s">
        <v>173</v>
      </c>
      <c r="H3" s="341" t="s">
        <v>174</v>
      </c>
      <c r="I3" s="341" t="s">
        <v>173</v>
      </c>
      <c r="J3" s="341" t="s">
        <v>174</v>
      </c>
    </row>
    <row r="4" spans="2:15" x14ac:dyDescent="0.25">
      <c r="B4" s="412" t="s">
        <v>1168</v>
      </c>
      <c r="C4" s="412"/>
      <c r="D4" s="412"/>
      <c r="E4" s="341">
        <f>E5+E8+E10</f>
        <v>540623.29399999999</v>
      </c>
      <c r="F4" s="341">
        <f t="shared" ref="F4:J4" si="0">F5+F8+F10</f>
        <v>489508.41600000003</v>
      </c>
      <c r="G4" s="341">
        <f t="shared" si="0"/>
        <v>643140</v>
      </c>
      <c r="H4" s="341">
        <f t="shared" si="0"/>
        <v>637037.13399999996</v>
      </c>
      <c r="I4" s="341">
        <f t="shared" si="0"/>
        <v>832260.55</v>
      </c>
      <c r="J4" s="341">
        <f t="shared" si="0"/>
        <v>804030.40399999998</v>
      </c>
    </row>
    <row r="5" spans="2:15" x14ac:dyDescent="0.25">
      <c r="B5">
        <v>2</v>
      </c>
      <c r="D5" t="s">
        <v>1137</v>
      </c>
      <c r="E5" s="341">
        <f t="shared" ref="E5:F5" si="1">SUM(E6:E7)</f>
        <v>422980.21699999995</v>
      </c>
      <c r="F5" s="341">
        <f t="shared" si="1"/>
        <v>377925.84700000001</v>
      </c>
      <c r="G5" s="341">
        <f>SUM(G6:G7)</f>
        <v>522790</v>
      </c>
      <c r="H5" s="341">
        <f>SUM(H6:H7)</f>
        <v>520185.96600000001</v>
      </c>
      <c r="I5" s="341">
        <f t="shared" ref="I5:J5" si="2">SUM(I6:I7)</f>
        <v>710115</v>
      </c>
      <c r="J5" s="341">
        <f t="shared" si="2"/>
        <v>683765.36300000001</v>
      </c>
    </row>
    <row r="6" spans="2:15" x14ac:dyDescent="0.25">
      <c r="C6">
        <v>20</v>
      </c>
      <c r="D6" t="s">
        <v>1137</v>
      </c>
      <c r="E6" s="341">
        <v>270419.8</v>
      </c>
      <c r="F6" s="341">
        <v>240429.57</v>
      </c>
      <c r="G6" s="341">
        <v>279266</v>
      </c>
      <c r="H6" s="341">
        <v>277811.3</v>
      </c>
      <c r="I6" s="341">
        <v>319818.5</v>
      </c>
      <c r="J6" s="341">
        <v>319146.68</v>
      </c>
    </row>
    <row r="7" spans="2:15" x14ac:dyDescent="0.25">
      <c r="C7" t="s">
        <v>327</v>
      </c>
      <c r="D7" t="s">
        <v>403</v>
      </c>
      <c r="E7" s="341">
        <v>152560.41699999999</v>
      </c>
      <c r="F7" s="341">
        <v>137496.277</v>
      </c>
      <c r="G7" s="341">
        <v>243524</v>
      </c>
      <c r="H7" s="341">
        <v>242374.666</v>
      </c>
      <c r="I7" s="341">
        <v>390296.5</v>
      </c>
      <c r="J7" s="341">
        <v>364618.68300000002</v>
      </c>
    </row>
    <row r="8" spans="2:15" x14ac:dyDescent="0.25">
      <c r="B8">
        <v>3</v>
      </c>
      <c r="D8" t="s">
        <v>1138</v>
      </c>
      <c r="E8" s="341">
        <f t="shared" ref="E8:G8" si="3">E9</f>
        <v>21026.782999999999</v>
      </c>
      <c r="F8" s="341">
        <f t="shared" si="3"/>
        <v>20051.759999999998</v>
      </c>
      <c r="G8" s="341">
        <f t="shared" si="3"/>
        <v>23338</v>
      </c>
      <c r="H8" s="341">
        <f>H9</f>
        <v>21750.521000000001</v>
      </c>
      <c r="I8" s="341">
        <f t="shared" ref="I8:J8" si="4">I9</f>
        <v>22533</v>
      </c>
      <c r="J8" s="341">
        <f t="shared" si="4"/>
        <v>21849.351999999999</v>
      </c>
    </row>
    <row r="9" spans="2:15" x14ac:dyDescent="0.25">
      <c r="C9">
        <v>30</v>
      </c>
      <c r="D9" t="s">
        <v>1138</v>
      </c>
      <c r="E9" s="341">
        <v>21026.782999999999</v>
      </c>
      <c r="F9" s="341">
        <v>20051.759999999998</v>
      </c>
      <c r="G9" s="341">
        <v>23338</v>
      </c>
      <c r="H9" s="341">
        <v>21750.521000000001</v>
      </c>
      <c r="I9" s="341">
        <v>22533</v>
      </c>
      <c r="J9" s="341">
        <v>21849.351999999999</v>
      </c>
    </row>
    <row r="10" spans="2:15" x14ac:dyDescent="0.25">
      <c r="B10">
        <v>4</v>
      </c>
      <c r="D10" t="s">
        <v>1139</v>
      </c>
      <c r="E10" s="341">
        <f t="shared" ref="E10:G10" si="5">E11</f>
        <v>96616.293999999994</v>
      </c>
      <c r="F10" s="341">
        <f t="shared" si="5"/>
        <v>91530.808999999994</v>
      </c>
      <c r="G10" s="341">
        <f t="shared" si="5"/>
        <v>97012</v>
      </c>
      <c r="H10" s="341">
        <f>H11</f>
        <v>95100.646999999997</v>
      </c>
      <c r="I10" s="341">
        <f t="shared" ref="I10:J10" si="6">I11</f>
        <v>99612.55</v>
      </c>
      <c r="J10" s="341">
        <f t="shared" si="6"/>
        <v>98415.688999999998</v>
      </c>
    </row>
    <row r="11" spans="2:15" x14ac:dyDescent="0.25">
      <c r="C11">
        <v>40</v>
      </c>
      <c r="D11" t="s">
        <v>1139</v>
      </c>
      <c r="E11" s="341">
        <v>96616.293999999994</v>
      </c>
      <c r="F11" s="341">
        <v>91530.808999999994</v>
      </c>
      <c r="G11" s="341">
        <v>97012</v>
      </c>
      <c r="H11" s="341">
        <v>95100.646999999997</v>
      </c>
      <c r="I11" s="341">
        <v>99612.55</v>
      </c>
      <c r="J11" s="341">
        <v>98415.688999999998</v>
      </c>
    </row>
    <row r="12" spans="2:15" x14ac:dyDescent="0.25">
      <c r="B12" s="411" t="s">
        <v>666</v>
      </c>
      <c r="C12" s="411"/>
      <c r="G12" s="341"/>
      <c r="H12" s="341"/>
    </row>
    <row r="13" spans="2:15" x14ac:dyDescent="0.25">
      <c r="B13">
        <v>40</v>
      </c>
      <c r="D13" t="s">
        <v>498</v>
      </c>
      <c r="E13" s="341">
        <f t="shared" ref="E13:G13" si="7">SUM(E14:E16)</f>
        <v>22360</v>
      </c>
      <c r="F13" s="341">
        <f t="shared" si="7"/>
        <v>21789.844000000001</v>
      </c>
      <c r="G13" s="341">
        <f t="shared" si="7"/>
        <v>23424</v>
      </c>
      <c r="H13" s="341">
        <f>SUM(H14:H16)</f>
        <v>23150.962</v>
      </c>
      <c r="I13" s="341">
        <f t="shared" ref="I13:J13" si="8">SUM(I14:I16)</f>
        <v>27198</v>
      </c>
      <c r="J13" s="341">
        <f t="shared" si="8"/>
        <v>27179.694000000003</v>
      </c>
    </row>
    <row r="14" spans="2:15" x14ac:dyDescent="0.25">
      <c r="C14">
        <v>401</v>
      </c>
      <c r="D14" t="s">
        <v>1107</v>
      </c>
      <c r="E14" s="341">
        <v>15460</v>
      </c>
      <c r="F14" s="341">
        <v>15415.859</v>
      </c>
      <c r="G14" s="341">
        <v>16490</v>
      </c>
      <c r="H14" s="341">
        <v>16329.004000000001</v>
      </c>
      <c r="I14" s="341">
        <v>19240</v>
      </c>
      <c r="J14" s="341">
        <v>19238.186000000002</v>
      </c>
    </row>
    <row r="15" spans="2:15" x14ac:dyDescent="0.25">
      <c r="C15">
        <v>402</v>
      </c>
      <c r="D15" t="s">
        <v>87</v>
      </c>
      <c r="E15" s="341">
        <v>6440</v>
      </c>
      <c r="F15" s="341">
        <v>5977.9849999999997</v>
      </c>
      <c r="G15" s="341">
        <v>6520</v>
      </c>
      <c r="H15" s="341">
        <v>6407.9579999999996</v>
      </c>
      <c r="I15" s="341">
        <v>7508</v>
      </c>
      <c r="J15" s="341">
        <v>7501.5079999999998</v>
      </c>
    </row>
    <row r="16" spans="2:15" x14ac:dyDescent="0.25">
      <c r="C16">
        <v>404</v>
      </c>
      <c r="D16" t="s">
        <v>88</v>
      </c>
      <c r="E16" s="341">
        <v>460</v>
      </c>
      <c r="F16" s="341">
        <v>396</v>
      </c>
      <c r="G16" s="341">
        <v>414</v>
      </c>
      <c r="H16" s="341">
        <v>414</v>
      </c>
      <c r="I16" s="341">
        <v>450</v>
      </c>
      <c r="J16" s="341">
        <v>440</v>
      </c>
    </row>
    <row r="17" spans="2:10" x14ac:dyDescent="0.25">
      <c r="B17">
        <v>42</v>
      </c>
      <c r="D17" t="s">
        <v>497</v>
      </c>
      <c r="E17" s="341">
        <f t="shared" ref="E17:G17" si="9">SUM(E18:E23)</f>
        <v>30194.294000000002</v>
      </c>
      <c r="F17" s="341">
        <f t="shared" si="9"/>
        <v>24490.177</v>
      </c>
      <c r="G17" s="341">
        <f t="shared" si="9"/>
        <v>31753</v>
      </c>
      <c r="H17" s="341">
        <f>SUM(H18:H23)</f>
        <v>28959.601999999999</v>
      </c>
      <c r="I17" s="341">
        <f t="shared" ref="I17:J17" si="10">SUM(I18:I23)</f>
        <v>33931.021999999997</v>
      </c>
      <c r="J17" s="341">
        <f t="shared" si="10"/>
        <v>32027.692000000003</v>
      </c>
    </row>
    <row r="18" spans="2:10" x14ac:dyDescent="0.25">
      <c r="C18">
        <v>420</v>
      </c>
      <c r="D18" t="s">
        <v>1108</v>
      </c>
      <c r="E18" s="341">
        <v>400</v>
      </c>
      <c r="F18" s="341">
        <v>162.24199999999999</v>
      </c>
      <c r="G18" s="341">
        <v>670</v>
      </c>
      <c r="H18" s="341">
        <v>668.59100000000001</v>
      </c>
      <c r="I18" s="341">
        <v>760</v>
      </c>
      <c r="J18" s="341">
        <v>700.42100000000005</v>
      </c>
    </row>
    <row r="19" spans="2:10" x14ac:dyDescent="0.25">
      <c r="C19">
        <v>421</v>
      </c>
      <c r="D19" t="s">
        <v>1109</v>
      </c>
      <c r="E19" s="341">
        <v>2116</v>
      </c>
      <c r="F19" s="341">
        <v>2089.6610000000001</v>
      </c>
      <c r="G19" s="341">
        <v>3600</v>
      </c>
      <c r="H19" s="341">
        <v>2753.328</v>
      </c>
      <c r="I19" s="341">
        <v>2999.9720000000002</v>
      </c>
      <c r="J19" s="341">
        <v>2670.0030000000002</v>
      </c>
    </row>
    <row r="20" spans="2:10" x14ac:dyDescent="0.25">
      <c r="C20">
        <v>423</v>
      </c>
      <c r="D20" t="s">
        <v>673</v>
      </c>
      <c r="E20" s="341">
        <v>406</v>
      </c>
      <c r="F20" s="341">
        <v>225.46799999999999</v>
      </c>
      <c r="G20" s="341">
        <v>450</v>
      </c>
      <c r="H20" s="341">
        <v>350.70800000000003</v>
      </c>
      <c r="I20" s="341">
        <v>500</v>
      </c>
      <c r="J20" s="341">
        <v>400.31200000000001</v>
      </c>
    </row>
    <row r="21" spans="2:10" x14ac:dyDescent="0.25">
      <c r="C21">
        <v>424</v>
      </c>
      <c r="D21" t="s">
        <v>1110</v>
      </c>
      <c r="E21" s="341">
        <v>1000</v>
      </c>
      <c r="F21" s="341">
        <v>866.99400000000003</v>
      </c>
      <c r="G21" s="341">
        <v>1250</v>
      </c>
      <c r="H21" s="341">
        <v>1199.0029999999999</v>
      </c>
      <c r="I21" s="341">
        <v>1572</v>
      </c>
      <c r="J21" s="341">
        <v>1451.155</v>
      </c>
    </row>
    <row r="22" spans="2:10" x14ac:dyDescent="0.25">
      <c r="C22">
        <v>425</v>
      </c>
      <c r="D22" t="s">
        <v>675</v>
      </c>
      <c r="E22" s="341">
        <v>16272.294</v>
      </c>
      <c r="F22" s="341">
        <v>11277.880999999999</v>
      </c>
      <c r="G22" s="341">
        <v>15803</v>
      </c>
      <c r="H22" s="341">
        <v>14177.875</v>
      </c>
      <c r="I22" s="341">
        <v>17529.05</v>
      </c>
      <c r="J22" s="341">
        <v>16802.094000000001</v>
      </c>
    </row>
    <row r="23" spans="2:10" x14ac:dyDescent="0.25">
      <c r="C23">
        <v>426</v>
      </c>
      <c r="D23" t="s">
        <v>676</v>
      </c>
      <c r="E23" s="341">
        <v>10000</v>
      </c>
      <c r="F23" s="341">
        <v>9867.9310000000005</v>
      </c>
      <c r="G23" s="341">
        <v>9980</v>
      </c>
      <c r="H23" s="341">
        <v>9810.0969999999998</v>
      </c>
      <c r="I23" s="341">
        <v>10570</v>
      </c>
      <c r="J23" s="341">
        <v>10003.707</v>
      </c>
    </row>
    <row r="24" spans="2:10" x14ac:dyDescent="0.25">
      <c r="B24">
        <v>46</v>
      </c>
      <c r="D24" t="s">
        <v>496</v>
      </c>
      <c r="E24" s="341">
        <f t="shared" ref="E24:G24" si="11">SUM(E25:E27)</f>
        <v>344916</v>
      </c>
      <c r="F24" s="341">
        <f t="shared" si="11"/>
        <v>316086.54299999995</v>
      </c>
      <c r="G24" s="341">
        <f t="shared" si="11"/>
        <v>343748.87900000002</v>
      </c>
      <c r="H24" s="341">
        <f>SUM(H25:H27)</f>
        <v>342862.68300000002</v>
      </c>
      <c r="I24" s="341">
        <f t="shared" ref="I24:J24" si="12">SUM(I25:I27)</f>
        <v>429684.82699999999</v>
      </c>
      <c r="J24" s="341">
        <f t="shared" si="12"/>
        <v>429369.13400000002</v>
      </c>
    </row>
    <row r="25" spans="2:10" x14ac:dyDescent="0.25">
      <c r="C25">
        <v>463</v>
      </c>
      <c r="D25" t="s">
        <v>818</v>
      </c>
      <c r="E25" s="341">
        <v>258800</v>
      </c>
      <c r="F25" s="341">
        <v>230790</v>
      </c>
      <c r="G25" s="341">
        <v>265900</v>
      </c>
      <c r="H25" s="341">
        <v>265897.17800000001</v>
      </c>
      <c r="I25" s="341">
        <v>297200</v>
      </c>
      <c r="J25" s="341">
        <v>297200</v>
      </c>
    </row>
    <row r="26" spans="2:10" x14ac:dyDescent="0.25">
      <c r="C26">
        <v>464</v>
      </c>
      <c r="D26" t="s">
        <v>678</v>
      </c>
      <c r="E26" s="341">
        <v>75441</v>
      </c>
      <c r="F26" s="341">
        <v>74621.845000000001</v>
      </c>
      <c r="G26" s="341">
        <v>77839</v>
      </c>
      <c r="H26" s="341">
        <v>76955.626000000004</v>
      </c>
      <c r="I26" s="341">
        <v>84028</v>
      </c>
      <c r="J26" s="341">
        <v>83712.307000000001</v>
      </c>
    </row>
    <row r="27" spans="2:10" x14ac:dyDescent="0.25">
      <c r="C27">
        <v>465</v>
      </c>
      <c r="D27" t="s">
        <v>89</v>
      </c>
      <c r="E27" s="341">
        <v>10675</v>
      </c>
      <c r="F27" s="341">
        <v>10674.698</v>
      </c>
      <c r="G27" s="341">
        <v>9.8789999999999996</v>
      </c>
      <c r="H27" s="341">
        <v>9.8789999999999996</v>
      </c>
      <c r="I27" s="341">
        <v>48456.826999999997</v>
      </c>
      <c r="J27" s="341">
        <v>48456.826999999997</v>
      </c>
    </row>
    <row r="28" spans="2:10" x14ac:dyDescent="0.25">
      <c r="B28">
        <v>48</v>
      </c>
      <c r="D28" t="s">
        <v>95</v>
      </c>
      <c r="E28" s="341">
        <f t="shared" ref="E28:G28" si="13">SUM(E29:E33)</f>
        <v>143152.99999999997</v>
      </c>
      <c r="F28" s="341">
        <f t="shared" si="13"/>
        <v>127141.852</v>
      </c>
      <c r="G28" s="341">
        <f t="shared" si="13"/>
        <v>244214.12100000001</v>
      </c>
      <c r="H28" s="341">
        <f>SUM(H29:H33)</f>
        <v>242063.88699999999</v>
      </c>
      <c r="I28" s="341">
        <f t="shared" ref="I28:J28" si="14">SUM(I29:I33)</f>
        <v>341446.701</v>
      </c>
      <c r="J28" s="341">
        <f t="shared" si="14"/>
        <v>315453.88399999996</v>
      </c>
    </row>
    <row r="29" spans="2:10" x14ac:dyDescent="0.25">
      <c r="C29">
        <v>480</v>
      </c>
      <c r="D29" t="s">
        <v>96</v>
      </c>
      <c r="E29" s="341">
        <v>1001.8</v>
      </c>
      <c r="F29" s="341">
        <v>62.49</v>
      </c>
      <c r="G29" s="341">
        <v>300</v>
      </c>
      <c r="H29" s="341">
        <v>0</v>
      </c>
      <c r="I29" s="341">
        <v>403.52800000000002</v>
      </c>
      <c r="J29" s="341">
        <v>88.528000000000006</v>
      </c>
    </row>
    <row r="30" spans="2:10" x14ac:dyDescent="0.25">
      <c r="C30">
        <v>482</v>
      </c>
      <c r="D30" t="s">
        <v>98</v>
      </c>
      <c r="E30" s="341">
        <v>141885.41699999999</v>
      </c>
      <c r="F30" s="341">
        <v>126821.579</v>
      </c>
      <c r="G30" s="341">
        <v>138114.12100000001</v>
      </c>
      <c r="H30" s="341">
        <v>137063.88699999999</v>
      </c>
      <c r="I30" s="341">
        <v>194043.17300000001</v>
      </c>
      <c r="J30" s="341">
        <v>168365.356</v>
      </c>
    </row>
    <row r="31" spans="2:10" x14ac:dyDescent="0.25">
      <c r="C31">
        <v>483</v>
      </c>
      <c r="D31" t="s">
        <v>99</v>
      </c>
      <c r="E31" s="341">
        <v>265.78300000000002</v>
      </c>
      <c r="F31" s="341">
        <v>257.78300000000002</v>
      </c>
      <c r="G31" s="341">
        <v>0</v>
      </c>
      <c r="H31" s="341">
        <v>0</v>
      </c>
      <c r="I31" s="341">
        <v>0</v>
      </c>
      <c r="J31" s="341">
        <v>0</v>
      </c>
    </row>
    <row r="32" spans="2:10" x14ac:dyDescent="0.25">
      <c r="C32">
        <v>485</v>
      </c>
      <c r="D32" t="s">
        <v>101</v>
      </c>
      <c r="E32" s="341">
        <v>0</v>
      </c>
      <c r="F32" s="341">
        <v>0</v>
      </c>
      <c r="G32" s="341">
        <v>800</v>
      </c>
      <c r="H32" s="341">
        <v>0</v>
      </c>
      <c r="I32" s="341">
        <v>0</v>
      </c>
      <c r="J32" s="341">
        <v>0</v>
      </c>
    </row>
    <row r="33" spans="3:10" x14ac:dyDescent="0.25">
      <c r="C33">
        <v>488</v>
      </c>
      <c r="D33" t="s">
        <v>103</v>
      </c>
      <c r="E33" s="341">
        <v>0</v>
      </c>
      <c r="F33" s="341">
        <v>0</v>
      </c>
      <c r="G33" s="341">
        <v>105000</v>
      </c>
      <c r="H33" s="341">
        <v>105000</v>
      </c>
      <c r="I33" s="341">
        <v>147000</v>
      </c>
      <c r="J33" s="341">
        <v>147000</v>
      </c>
    </row>
    <row r="34" spans="3:10" x14ac:dyDescent="0.25">
      <c r="E34" s="341">
        <f>E28+E24+E17+E13</f>
        <v>540623.29399999999</v>
      </c>
      <c r="F34" s="341">
        <f t="shared" ref="F34:J34" si="15">F28+F24+F17+F13</f>
        <v>489508.41599999997</v>
      </c>
      <c r="G34" s="341">
        <f t="shared" si="15"/>
        <v>643140</v>
      </c>
      <c r="H34" s="341">
        <f t="shared" si="15"/>
        <v>637037.13400000008</v>
      </c>
      <c r="I34" s="341">
        <f t="shared" si="15"/>
        <v>832260.54999999993</v>
      </c>
      <c r="J34" s="341">
        <f t="shared" si="15"/>
        <v>804030.40399999998</v>
      </c>
    </row>
    <row r="35" spans="3:10" x14ac:dyDescent="0.25">
      <c r="E35" s="341">
        <f>E34-E4</f>
        <v>0</v>
      </c>
      <c r="F35" s="341">
        <f t="shared" ref="F35:J35" si="16">F34-F4</f>
        <v>0</v>
      </c>
      <c r="G35" s="341">
        <f t="shared" si="16"/>
        <v>0</v>
      </c>
      <c r="H35" s="341">
        <f t="shared" si="16"/>
        <v>0</v>
      </c>
      <c r="I35" s="341">
        <f t="shared" si="16"/>
        <v>0</v>
      </c>
      <c r="J35" s="341">
        <f t="shared" si="16"/>
        <v>0</v>
      </c>
    </row>
  </sheetData>
  <mergeCells count="6">
    <mergeCell ref="I2:J2"/>
    <mergeCell ref="B12:C12"/>
    <mergeCell ref="B2:D3"/>
    <mergeCell ref="E2:F2"/>
    <mergeCell ref="B4:D4"/>
    <mergeCell ref="G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49"/>
  <sheetViews>
    <sheetView topLeftCell="A74" zoomScale="80" zoomScaleNormal="80" workbookViewId="0">
      <selection activeCell="K103" sqref="K103"/>
    </sheetView>
  </sheetViews>
  <sheetFormatPr defaultRowHeight="15" x14ac:dyDescent="0.25"/>
  <cols>
    <col min="1" max="1" width="9.140625" style="57"/>
    <col min="2" max="2" width="5.5703125" style="57" bestFit="1" customWidth="1"/>
    <col min="3" max="3" width="36.85546875" style="57" customWidth="1"/>
    <col min="4" max="9" width="14.28515625" style="57" customWidth="1"/>
    <col min="10" max="10" width="9.140625" style="57"/>
    <col min="11" max="12" width="11.140625" style="57" bestFit="1" customWidth="1"/>
    <col min="13" max="16384" width="9.140625" style="57"/>
  </cols>
  <sheetData>
    <row r="2" spans="2:9" ht="15.75" thickBot="1" x14ac:dyDescent="0.3"/>
    <row r="3" spans="2:9" x14ac:dyDescent="0.25">
      <c r="B3" s="372" t="s">
        <v>170</v>
      </c>
      <c r="C3" s="373"/>
      <c r="D3" s="353" t="s">
        <v>171</v>
      </c>
      <c r="E3" s="354"/>
      <c r="F3" s="353" t="s">
        <v>172</v>
      </c>
      <c r="G3" s="354"/>
      <c r="H3" s="353" t="s">
        <v>430</v>
      </c>
      <c r="I3" s="354"/>
    </row>
    <row r="4" spans="2:9" x14ac:dyDescent="0.25">
      <c r="B4" s="374"/>
      <c r="C4" s="375"/>
      <c r="D4" s="69" t="s">
        <v>173</v>
      </c>
      <c r="E4" s="69" t="s">
        <v>174</v>
      </c>
      <c r="F4" s="69" t="s">
        <v>173</v>
      </c>
      <c r="G4" s="69" t="s">
        <v>174</v>
      </c>
      <c r="H4" s="69" t="s">
        <v>173</v>
      </c>
      <c r="I4" s="69" t="s">
        <v>174</v>
      </c>
    </row>
    <row r="5" spans="2:9" s="77" customFormat="1" x14ac:dyDescent="0.25">
      <c r="B5" s="82">
        <v>701</v>
      </c>
      <c r="C5" s="79" t="s">
        <v>175</v>
      </c>
      <c r="D5" s="80">
        <f>SUM(D6:D11)</f>
        <v>30037.250819000001</v>
      </c>
      <c r="E5" s="80">
        <f t="shared" ref="E5:I5" si="0">SUM(E6:E11)</f>
        <v>25943.517361999999</v>
      </c>
      <c r="F5" s="80">
        <f t="shared" si="0"/>
        <v>35728.688647000003</v>
      </c>
      <c r="G5" s="80">
        <f t="shared" si="0"/>
        <v>33827.020575999995</v>
      </c>
      <c r="H5" s="80">
        <f t="shared" si="0"/>
        <v>27786</v>
      </c>
      <c r="I5" s="80">
        <f t="shared" si="0"/>
        <v>24733</v>
      </c>
    </row>
    <row r="6" spans="2:9" x14ac:dyDescent="0.25">
      <c r="B6" s="70">
        <v>7011</v>
      </c>
      <c r="C6" s="71" t="s">
        <v>176</v>
      </c>
      <c r="D6" s="72">
        <v>18693.645355000001</v>
      </c>
      <c r="E6" s="72">
        <v>17791.784615</v>
      </c>
      <c r="F6" s="72">
        <v>24611</v>
      </c>
      <c r="G6" s="72">
        <v>23781</v>
      </c>
      <c r="H6" s="121">
        <v>15829</v>
      </c>
      <c r="I6" s="121">
        <v>14998</v>
      </c>
    </row>
    <row r="7" spans="2:9" x14ac:dyDescent="0.25">
      <c r="B7" s="70">
        <v>7012</v>
      </c>
      <c r="C7" s="71" t="s">
        <v>177</v>
      </c>
      <c r="D7" s="72">
        <v>91.671000000000006</v>
      </c>
      <c r="E7" s="72">
        <v>78.629091000000003</v>
      </c>
      <c r="F7" s="72">
        <v>107.003</v>
      </c>
      <c r="G7" s="72">
        <v>85.573352999999997</v>
      </c>
      <c r="H7" s="121">
        <v>119</v>
      </c>
      <c r="I7" s="121">
        <v>107</v>
      </c>
    </row>
    <row r="8" spans="2:9" x14ac:dyDescent="0.25">
      <c r="B8" s="70">
        <v>7013</v>
      </c>
      <c r="C8" s="71" t="s">
        <v>178</v>
      </c>
      <c r="D8" s="72">
        <v>7428.8414640000001</v>
      </c>
      <c r="E8" s="72">
        <v>4420.9686810000003</v>
      </c>
      <c r="F8" s="72">
        <v>7386.3596470000002</v>
      </c>
      <c r="G8" s="72">
        <v>6379.1092209999997</v>
      </c>
      <c r="H8" s="121">
        <v>7517</v>
      </c>
      <c r="I8" s="121">
        <v>5365</v>
      </c>
    </row>
    <row r="9" spans="2:9" x14ac:dyDescent="0.25">
      <c r="B9" s="70">
        <v>7014</v>
      </c>
      <c r="C9" s="71" t="s">
        <v>179</v>
      </c>
      <c r="D9" s="72">
        <v>106.065</v>
      </c>
      <c r="E9" s="72">
        <v>106.06476499999999</v>
      </c>
      <c r="F9" s="72">
        <v>0</v>
      </c>
      <c r="G9" s="72">
        <v>0</v>
      </c>
      <c r="H9" s="72">
        <v>0</v>
      </c>
      <c r="I9" s="72">
        <v>0</v>
      </c>
    </row>
    <row r="10" spans="2:9" x14ac:dyDescent="0.25">
      <c r="B10" s="70">
        <v>7015</v>
      </c>
      <c r="C10" s="71" t="s">
        <v>180</v>
      </c>
      <c r="D10" s="72">
        <v>243.703</v>
      </c>
      <c r="E10" s="72">
        <v>193.023663</v>
      </c>
      <c r="F10" s="72">
        <v>217.32599999999999</v>
      </c>
      <c r="G10" s="72">
        <v>187.15057200000001</v>
      </c>
      <c r="H10" s="121">
        <v>248</v>
      </c>
      <c r="I10" s="121">
        <v>212</v>
      </c>
    </row>
    <row r="11" spans="2:9" x14ac:dyDescent="0.25">
      <c r="B11" s="70">
        <v>7016</v>
      </c>
      <c r="C11" s="71" t="s">
        <v>181</v>
      </c>
      <c r="D11" s="72">
        <v>3473.3249999999998</v>
      </c>
      <c r="E11" s="72">
        <v>3353.0465469999999</v>
      </c>
      <c r="F11" s="72">
        <v>3407</v>
      </c>
      <c r="G11" s="72">
        <v>3394.1874299999999</v>
      </c>
      <c r="H11" s="121">
        <v>4073</v>
      </c>
      <c r="I11" s="121">
        <v>4051</v>
      </c>
    </row>
    <row r="12" spans="2:9" s="77" customFormat="1" x14ac:dyDescent="0.25">
      <c r="B12" s="81">
        <v>702</v>
      </c>
      <c r="C12" s="79" t="s">
        <v>182</v>
      </c>
      <c r="D12" s="80">
        <f>SUM(D13:D16)</f>
        <v>9736.7610420000001</v>
      </c>
      <c r="E12" s="80">
        <f t="shared" ref="E12:I12" si="1">SUM(E13:E16)</f>
        <v>9145.2485589999997</v>
      </c>
      <c r="F12" s="80">
        <f t="shared" si="1"/>
        <v>11921.53</v>
      </c>
      <c r="G12" s="80">
        <f t="shared" si="1"/>
        <v>10792.321199</v>
      </c>
      <c r="H12" s="80">
        <f t="shared" si="1"/>
        <v>13774</v>
      </c>
      <c r="I12" s="80">
        <f t="shared" si="1"/>
        <v>13335</v>
      </c>
    </row>
    <row r="13" spans="2:9" x14ac:dyDescent="0.25">
      <c r="B13" s="61">
        <v>7021</v>
      </c>
      <c r="C13" s="71" t="s">
        <v>183</v>
      </c>
      <c r="D13" s="72">
        <v>6845.6787420000001</v>
      </c>
      <c r="E13" s="72">
        <v>6522.6801169999999</v>
      </c>
      <c r="F13" s="72">
        <v>8232.0930000000008</v>
      </c>
      <c r="G13" s="72">
        <v>7219.8720640000001</v>
      </c>
      <c r="H13" s="121">
        <v>9067</v>
      </c>
      <c r="I13" s="121">
        <v>8713</v>
      </c>
    </row>
    <row r="14" spans="2:9" x14ac:dyDescent="0.25">
      <c r="B14" s="61">
        <v>7022</v>
      </c>
      <c r="C14" s="71" t="s">
        <v>184</v>
      </c>
      <c r="D14" s="72">
        <v>294.78030000000001</v>
      </c>
      <c r="E14" s="72">
        <v>255.57817900000001</v>
      </c>
      <c r="F14" s="72">
        <v>353.62700000000001</v>
      </c>
      <c r="G14" s="72">
        <v>318.812161</v>
      </c>
      <c r="H14" s="121">
        <v>434</v>
      </c>
      <c r="I14" s="121">
        <v>366</v>
      </c>
    </row>
    <row r="15" spans="2:9" x14ac:dyDescent="0.25">
      <c r="B15" s="61">
        <v>7023</v>
      </c>
      <c r="C15" s="71" t="s">
        <v>185</v>
      </c>
      <c r="D15" s="72">
        <v>2503.3020000000001</v>
      </c>
      <c r="E15" s="72">
        <v>2308.9703939999999</v>
      </c>
      <c r="F15" s="72">
        <v>3209.81</v>
      </c>
      <c r="G15" s="72">
        <v>3182.2686100000001</v>
      </c>
      <c r="H15" s="121">
        <v>4181</v>
      </c>
      <c r="I15" s="121">
        <v>4165</v>
      </c>
    </row>
    <row r="16" spans="2:9" x14ac:dyDescent="0.25">
      <c r="B16" s="61">
        <v>7025</v>
      </c>
      <c r="C16" s="71" t="s">
        <v>186</v>
      </c>
      <c r="D16" s="72">
        <v>93</v>
      </c>
      <c r="E16" s="72">
        <v>58.019869</v>
      </c>
      <c r="F16" s="72">
        <v>126</v>
      </c>
      <c r="G16" s="72">
        <v>71.368364</v>
      </c>
      <c r="H16" s="121">
        <v>92</v>
      </c>
      <c r="I16" s="121">
        <v>91</v>
      </c>
    </row>
    <row r="17" spans="2:9" s="77" customFormat="1" x14ac:dyDescent="0.25">
      <c r="B17" s="81">
        <v>703</v>
      </c>
      <c r="C17" s="79" t="s">
        <v>187</v>
      </c>
      <c r="D17" s="80">
        <f>SUM(D18:D21)</f>
        <v>17083.143012999997</v>
      </c>
      <c r="E17" s="80">
        <f t="shared" ref="E17:I17" si="2">SUM(E18:E21)</f>
        <v>16511.452427</v>
      </c>
      <c r="F17" s="80">
        <f t="shared" si="2"/>
        <v>17901.640974999998</v>
      </c>
      <c r="G17" s="80">
        <f t="shared" si="2"/>
        <v>17363.097229000003</v>
      </c>
      <c r="H17" s="80">
        <f t="shared" si="2"/>
        <v>19511</v>
      </c>
      <c r="I17" s="80">
        <f t="shared" si="2"/>
        <v>18778</v>
      </c>
    </row>
    <row r="18" spans="2:9" x14ac:dyDescent="0.25">
      <c r="B18" s="61">
        <v>7031</v>
      </c>
      <c r="C18" s="71" t="s">
        <v>188</v>
      </c>
      <c r="D18" s="72">
        <v>11817.617012999999</v>
      </c>
      <c r="E18" s="72">
        <v>11540.186682</v>
      </c>
      <c r="F18" s="72">
        <v>11692.525</v>
      </c>
      <c r="G18" s="72">
        <v>11544.94908</v>
      </c>
      <c r="H18" s="121">
        <v>12864</v>
      </c>
      <c r="I18" s="121">
        <v>12606</v>
      </c>
    </row>
    <row r="19" spans="2:9" x14ac:dyDescent="0.25">
      <c r="B19" s="73">
        <v>7033</v>
      </c>
      <c r="C19" s="71" t="s">
        <v>189</v>
      </c>
      <c r="D19" s="72">
        <v>3384.5529999999999</v>
      </c>
      <c r="E19" s="72">
        <v>3267.4577730000001</v>
      </c>
      <c r="F19" s="72">
        <v>3865.6610000000001</v>
      </c>
      <c r="G19" s="72">
        <v>3727.1882690000002</v>
      </c>
      <c r="H19" s="121">
        <v>4429</v>
      </c>
      <c r="I19" s="121">
        <v>4128</v>
      </c>
    </row>
    <row r="20" spans="2:9" x14ac:dyDescent="0.25">
      <c r="B20" s="61">
        <v>7034</v>
      </c>
      <c r="C20" s="71" t="s">
        <v>190</v>
      </c>
      <c r="D20" s="72">
        <v>989.88199999999995</v>
      </c>
      <c r="E20" s="72">
        <v>885.65649900000005</v>
      </c>
      <c r="F20" s="72">
        <v>1250.9379750000001</v>
      </c>
      <c r="G20" s="72">
        <v>1045.824441</v>
      </c>
      <c r="H20" s="121">
        <v>1217</v>
      </c>
      <c r="I20" s="121">
        <v>1148</v>
      </c>
    </row>
    <row r="21" spans="2:9" x14ac:dyDescent="0.25">
      <c r="B21" s="61">
        <v>7036</v>
      </c>
      <c r="C21" s="71" t="s">
        <v>191</v>
      </c>
      <c r="D21" s="72">
        <v>891.09100000000001</v>
      </c>
      <c r="E21" s="72">
        <v>818.15147300000001</v>
      </c>
      <c r="F21" s="72">
        <v>1092.5170000000001</v>
      </c>
      <c r="G21" s="72">
        <v>1045.1354389999999</v>
      </c>
      <c r="H21" s="121">
        <v>1001</v>
      </c>
      <c r="I21" s="121">
        <v>896</v>
      </c>
    </row>
    <row r="22" spans="2:9" s="77" customFormat="1" x14ac:dyDescent="0.25">
      <c r="B22" s="81">
        <v>704</v>
      </c>
      <c r="C22" s="79" t="s">
        <v>192</v>
      </c>
      <c r="D22" s="80">
        <f>SUM(D23:D30)</f>
        <v>76348.943132</v>
      </c>
      <c r="E22" s="80">
        <f t="shared" ref="E22:I22" si="3">SUM(E23:E30)</f>
        <v>74242.737687999994</v>
      </c>
      <c r="F22" s="80">
        <f t="shared" si="3"/>
        <v>47277.083428999998</v>
      </c>
      <c r="G22" s="80">
        <f t="shared" si="3"/>
        <v>44002.131033999998</v>
      </c>
      <c r="H22" s="80">
        <f t="shared" si="3"/>
        <v>109515</v>
      </c>
      <c r="I22" s="80">
        <f t="shared" si="3"/>
        <v>98452</v>
      </c>
    </row>
    <row r="23" spans="2:9" x14ac:dyDescent="0.25">
      <c r="B23" s="61">
        <v>7041</v>
      </c>
      <c r="C23" s="71" t="s">
        <v>193</v>
      </c>
      <c r="D23" s="72">
        <v>4289.5711789999996</v>
      </c>
      <c r="E23" s="72">
        <v>3632.7596400000002</v>
      </c>
      <c r="F23" s="72">
        <v>5386.6760139999997</v>
      </c>
      <c r="G23" s="72">
        <v>4605.1539970000003</v>
      </c>
      <c r="H23" s="121">
        <v>6851</v>
      </c>
      <c r="I23" s="121">
        <v>6073</v>
      </c>
    </row>
    <row r="24" spans="2:9" x14ac:dyDescent="0.25">
      <c r="B24" s="61">
        <v>7042</v>
      </c>
      <c r="C24" s="71" t="s">
        <v>194</v>
      </c>
      <c r="D24" s="72">
        <v>10932.11</v>
      </c>
      <c r="E24" s="72">
        <v>10666.550746000001</v>
      </c>
      <c r="F24" s="72">
        <v>10226.696137000001</v>
      </c>
      <c r="G24" s="72">
        <v>9729.0513480000009</v>
      </c>
      <c r="H24" s="121">
        <v>12095</v>
      </c>
      <c r="I24" s="121">
        <v>11091</v>
      </c>
    </row>
    <row r="25" spans="2:9" x14ac:dyDescent="0.25">
      <c r="B25" s="61">
        <v>7043</v>
      </c>
      <c r="C25" s="71" t="s">
        <v>195</v>
      </c>
      <c r="D25" s="72">
        <v>232.63851700000001</v>
      </c>
      <c r="E25" s="72">
        <v>225.15053800000001</v>
      </c>
      <c r="F25" s="72">
        <v>775.84753599999999</v>
      </c>
      <c r="G25" s="72">
        <v>736.97913500000004</v>
      </c>
      <c r="H25" s="121">
        <v>377</v>
      </c>
      <c r="I25" s="121">
        <v>352</v>
      </c>
    </row>
    <row r="26" spans="2:9" x14ac:dyDescent="0.25">
      <c r="B26" s="61">
        <v>7044</v>
      </c>
      <c r="C26" s="71" t="s">
        <v>196</v>
      </c>
      <c r="D26" s="72">
        <v>378.549285</v>
      </c>
      <c r="E26" s="72">
        <v>312.54630300000002</v>
      </c>
      <c r="F26" s="72">
        <v>389.70725700000003</v>
      </c>
      <c r="G26" s="72">
        <v>286.21713799999998</v>
      </c>
      <c r="H26" s="121">
        <v>357</v>
      </c>
      <c r="I26" s="121">
        <v>318</v>
      </c>
    </row>
    <row r="27" spans="2:9" x14ac:dyDescent="0.25">
      <c r="B27" s="61">
        <v>7045</v>
      </c>
      <c r="C27" s="71" t="s">
        <v>197</v>
      </c>
      <c r="D27" s="72">
        <v>2040.893464</v>
      </c>
      <c r="E27" s="72">
        <v>1474.639089</v>
      </c>
      <c r="F27" s="72">
        <v>4204.8869409999998</v>
      </c>
      <c r="G27" s="72">
        <v>3664.0180639999999</v>
      </c>
      <c r="H27" s="121">
        <v>18901</v>
      </c>
      <c r="I27" s="121">
        <v>18683</v>
      </c>
    </row>
    <row r="28" spans="2:9" x14ac:dyDescent="0.25">
      <c r="B28" s="61">
        <v>7046</v>
      </c>
      <c r="C28" s="71" t="s">
        <v>198</v>
      </c>
      <c r="D28" s="72">
        <v>1302.462845</v>
      </c>
      <c r="E28" s="72">
        <v>1275.352889</v>
      </c>
      <c r="F28" s="72">
        <v>1073.3889999999999</v>
      </c>
      <c r="G28" s="72">
        <v>1038.592484</v>
      </c>
      <c r="H28" s="121">
        <v>1065</v>
      </c>
      <c r="I28" s="121">
        <v>1002</v>
      </c>
    </row>
    <row r="29" spans="2:9" x14ac:dyDescent="0.25">
      <c r="B29" s="61">
        <v>7047</v>
      </c>
      <c r="C29" s="71" t="s">
        <v>199</v>
      </c>
      <c r="D29" s="72">
        <v>470.980842</v>
      </c>
      <c r="E29" s="72">
        <v>402.133824</v>
      </c>
      <c r="F29" s="72">
        <v>490.64254399999999</v>
      </c>
      <c r="G29" s="72">
        <v>440.59051199999999</v>
      </c>
      <c r="H29" s="121">
        <v>601</v>
      </c>
      <c r="I29" s="121">
        <v>556</v>
      </c>
    </row>
    <row r="30" spans="2:9" x14ac:dyDescent="0.25">
      <c r="B30" s="61">
        <v>7049</v>
      </c>
      <c r="C30" s="71" t="s">
        <v>200</v>
      </c>
      <c r="D30" s="72">
        <v>56701.737000000001</v>
      </c>
      <c r="E30" s="72">
        <v>56253.604658999997</v>
      </c>
      <c r="F30" s="72">
        <v>24729.238000000001</v>
      </c>
      <c r="G30" s="72">
        <v>23501.528355999999</v>
      </c>
      <c r="H30" s="121">
        <v>69268</v>
      </c>
      <c r="I30" s="121">
        <v>60377</v>
      </c>
    </row>
    <row r="31" spans="2:9" s="77" customFormat="1" x14ac:dyDescent="0.25">
      <c r="B31" s="81">
        <v>705</v>
      </c>
      <c r="C31" s="79" t="s">
        <v>201</v>
      </c>
      <c r="D31" s="80">
        <f>SUM(D32:D35)</f>
        <v>1560.9832560000002</v>
      </c>
      <c r="E31" s="80">
        <f t="shared" ref="E31:I31" si="4">SUM(E32:E35)</f>
        <v>1331.5878929999999</v>
      </c>
      <c r="F31" s="80">
        <f t="shared" si="4"/>
        <v>3567.8216000000002</v>
      </c>
      <c r="G31" s="80">
        <f t="shared" si="4"/>
        <v>2248.7517749999997</v>
      </c>
      <c r="H31" s="80">
        <f t="shared" si="4"/>
        <v>2851</v>
      </c>
      <c r="I31" s="80">
        <f t="shared" si="4"/>
        <v>2322</v>
      </c>
    </row>
    <row r="32" spans="2:9" x14ac:dyDescent="0.25">
      <c r="B32" s="61">
        <v>7050</v>
      </c>
      <c r="C32" s="71" t="s">
        <v>202</v>
      </c>
      <c r="D32" s="72">
        <v>1194.751379</v>
      </c>
      <c r="E32" s="72">
        <v>1015.586583</v>
      </c>
      <c r="F32" s="72">
        <v>1286.2526</v>
      </c>
      <c r="G32" s="72">
        <v>1056.58988</v>
      </c>
      <c r="H32" s="121">
        <v>1598</v>
      </c>
      <c r="I32" s="121">
        <v>1199</v>
      </c>
    </row>
    <row r="33" spans="2:9" x14ac:dyDescent="0.25">
      <c r="B33" s="61">
        <v>7051</v>
      </c>
      <c r="C33" s="71" t="s">
        <v>203</v>
      </c>
      <c r="D33" s="72">
        <v>90.471500000000006</v>
      </c>
      <c r="E33" s="72">
        <v>66.086890999999994</v>
      </c>
      <c r="F33" s="72">
        <v>188.56</v>
      </c>
      <c r="G33" s="72">
        <v>115.44582699999999</v>
      </c>
      <c r="H33" s="121">
        <v>279</v>
      </c>
      <c r="I33" s="121">
        <v>152</v>
      </c>
    </row>
    <row r="34" spans="2:9" x14ac:dyDescent="0.25">
      <c r="B34" s="61">
        <v>7052</v>
      </c>
      <c r="C34" s="71" t="s">
        <v>204</v>
      </c>
      <c r="D34" s="72">
        <v>23.360377</v>
      </c>
      <c r="E34" s="72">
        <v>19.913356</v>
      </c>
      <c r="F34" s="72">
        <v>1382</v>
      </c>
      <c r="G34" s="72">
        <v>681.63387999999998</v>
      </c>
      <c r="H34" s="121">
        <v>12</v>
      </c>
      <c r="I34" s="121">
        <v>11</v>
      </c>
    </row>
    <row r="35" spans="2:9" x14ac:dyDescent="0.25">
      <c r="B35" s="61">
        <v>7053</v>
      </c>
      <c r="C35" s="71" t="s">
        <v>205</v>
      </c>
      <c r="D35" s="72">
        <v>252.4</v>
      </c>
      <c r="E35" s="72">
        <v>230.00106299999999</v>
      </c>
      <c r="F35" s="72">
        <v>711.00900000000001</v>
      </c>
      <c r="G35" s="72">
        <v>395.08218799999997</v>
      </c>
      <c r="H35" s="121">
        <v>962</v>
      </c>
      <c r="I35" s="121">
        <v>960</v>
      </c>
    </row>
    <row r="36" spans="2:9" s="77" customFormat="1" ht="30" x14ac:dyDescent="0.25">
      <c r="B36" s="81">
        <v>706</v>
      </c>
      <c r="C36" s="79" t="s">
        <v>206</v>
      </c>
      <c r="D36" s="80">
        <f>SUM(D37:D39)</f>
        <v>5104.9888090000004</v>
      </c>
      <c r="E36" s="80">
        <f t="shared" ref="E36:I36" si="5">SUM(E37:E39)</f>
        <v>4316.9015790000003</v>
      </c>
      <c r="F36" s="80">
        <f t="shared" si="5"/>
        <v>4699.1387159999995</v>
      </c>
      <c r="G36" s="80">
        <f t="shared" si="5"/>
        <v>4078.2888469999998</v>
      </c>
      <c r="H36" s="80">
        <f t="shared" si="5"/>
        <v>3609</v>
      </c>
      <c r="I36" s="80">
        <f t="shared" si="5"/>
        <v>3312</v>
      </c>
    </row>
    <row r="37" spans="2:9" x14ac:dyDescent="0.25">
      <c r="B37" s="61">
        <v>7061</v>
      </c>
      <c r="C37" s="71" t="s">
        <v>207</v>
      </c>
      <c r="D37" s="72">
        <v>360.03800000000001</v>
      </c>
      <c r="E37" s="72">
        <v>360.03800000000001</v>
      </c>
      <c r="F37" s="72">
        <v>200</v>
      </c>
      <c r="G37" s="72">
        <v>200</v>
      </c>
      <c r="H37" s="121">
        <v>345</v>
      </c>
      <c r="I37" s="121">
        <v>345</v>
      </c>
    </row>
    <row r="38" spans="2:9" x14ac:dyDescent="0.25">
      <c r="B38" s="61">
        <v>7062</v>
      </c>
      <c r="C38" s="71" t="s">
        <v>208</v>
      </c>
      <c r="D38" s="72">
        <v>1515.934514</v>
      </c>
      <c r="E38" s="72">
        <v>1372.0692750000001</v>
      </c>
      <c r="F38" s="72">
        <v>2021.6733999999999</v>
      </c>
      <c r="G38" s="72">
        <v>1878.5739140000001</v>
      </c>
      <c r="H38" s="121">
        <v>1875</v>
      </c>
      <c r="I38" s="121">
        <v>1655</v>
      </c>
    </row>
    <row r="39" spans="2:9" x14ac:dyDescent="0.25">
      <c r="B39" s="61">
        <v>7063</v>
      </c>
      <c r="C39" s="71" t="s">
        <v>209</v>
      </c>
      <c r="D39" s="72">
        <v>3229.0162949999999</v>
      </c>
      <c r="E39" s="72">
        <v>2584.794304</v>
      </c>
      <c r="F39" s="72">
        <v>2477.4653159999998</v>
      </c>
      <c r="G39" s="72">
        <v>1999.714933</v>
      </c>
      <c r="H39" s="121">
        <v>1389</v>
      </c>
      <c r="I39" s="121">
        <v>1312</v>
      </c>
    </row>
    <row r="40" spans="2:9" s="77" customFormat="1" x14ac:dyDescent="0.25">
      <c r="B40" s="81">
        <v>707</v>
      </c>
      <c r="C40" s="79" t="s">
        <v>210</v>
      </c>
      <c r="D40" s="80">
        <f>SUM(D41:D45)</f>
        <v>47904.25</v>
      </c>
      <c r="E40" s="80">
        <f t="shared" ref="E40:I40" si="6">SUM(E41:E45)</f>
        <v>46310.530169000005</v>
      </c>
      <c r="F40" s="80">
        <f t="shared" si="6"/>
        <v>45547.403999999995</v>
      </c>
      <c r="G40" s="80">
        <f t="shared" si="6"/>
        <v>44061.707697999998</v>
      </c>
      <c r="H40" s="80">
        <f t="shared" si="6"/>
        <v>48718</v>
      </c>
      <c r="I40" s="80">
        <f t="shared" si="6"/>
        <v>47489</v>
      </c>
    </row>
    <row r="41" spans="2:9" x14ac:dyDescent="0.25">
      <c r="B41" s="61">
        <v>7070</v>
      </c>
      <c r="C41" s="71" t="s">
        <v>211</v>
      </c>
      <c r="D41" s="72">
        <v>36419.875763999997</v>
      </c>
      <c r="E41" s="72">
        <v>36011.049300999999</v>
      </c>
      <c r="F41" s="72">
        <v>40234.972000000002</v>
      </c>
      <c r="G41" s="72">
        <v>39542.655136000001</v>
      </c>
      <c r="H41" s="121">
        <v>44600</v>
      </c>
      <c r="I41" s="121">
        <v>43648</v>
      </c>
    </row>
    <row r="42" spans="2:9" x14ac:dyDescent="0.25">
      <c r="B42" s="74">
        <v>7071</v>
      </c>
      <c r="C42" s="71" t="s">
        <v>212</v>
      </c>
      <c r="D42" s="72">
        <v>126.13500000000001</v>
      </c>
      <c r="E42" s="72">
        <v>79.742518000000004</v>
      </c>
      <c r="F42" s="72">
        <v>125.80800000000001</v>
      </c>
      <c r="G42" s="72">
        <v>75.285200000000003</v>
      </c>
      <c r="H42" s="121">
        <v>129</v>
      </c>
      <c r="I42" s="121">
        <v>68</v>
      </c>
    </row>
    <row r="43" spans="2:9" x14ac:dyDescent="0.25">
      <c r="B43" s="74">
        <v>7072</v>
      </c>
      <c r="C43" s="71" t="s">
        <v>213</v>
      </c>
      <c r="D43" s="72">
        <v>2076.8277360000002</v>
      </c>
      <c r="E43" s="72">
        <v>2058.3165220000001</v>
      </c>
      <c r="F43" s="72">
        <v>2068.2890000000002</v>
      </c>
      <c r="G43" s="72">
        <v>2051.1768590000001</v>
      </c>
      <c r="H43" s="121">
        <v>2117</v>
      </c>
      <c r="I43" s="121">
        <v>2106</v>
      </c>
    </row>
    <row r="44" spans="2:9" x14ac:dyDescent="0.25">
      <c r="B44" s="74">
        <v>7074</v>
      </c>
      <c r="C44" s="71" t="s">
        <v>214</v>
      </c>
      <c r="D44" s="72">
        <v>1568.5540000000001</v>
      </c>
      <c r="E44" s="72">
        <v>1549.7052169999999</v>
      </c>
      <c r="F44" s="72">
        <v>882.428</v>
      </c>
      <c r="G44" s="72">
        <v>860.71669899999995</v>
      </c>
      <c r="H44" s="121">
        <v>667</v>
      </c>
      <c r="I44" s="121">
        <v>645</v>
      </c>
    </row>
    <row r="45" spans="2:9" x14ac:dyDescent="0.25">
      <c r="B45" s="74">
        <v>7076</v>
      </c>
      <c r="C45" s="71" t="s">
        <v>215</v>
      </c>
      <c r="D45" s="72">
        <v>7712.8575000000001</v>
      </c>
      <c r="E45" s="72">
        <v>6611.7166109999998</v>
      </c>
      <c r="F45" s="72">
        <v>2235.9070000000002</v>
      </c>
      <c r="G45" s="72">
        <v>1531.8738040000001</v>
      </c>
      <c r="H45" s="121">
        <v>1205</v>
      </c>
      <c r="I45" s="121">
        <v>1022</v>
      </c>
    </row>
    <row r="46" spans="2:9" s="77" customFormat="1" x14ac:dyDescent="0.25">
      <c r="B46" s="78">
        <v>708</v>
      </c>
      <c r="C46" s="79" t="s">
        <v>216</v>
      </c>
      <c r="D46" s="80">
        <f>SUM(D47:D50)</f>
        <v>4334.1932939999997</v>
      </c>
      <c r="E46" s="80">
        <f t="shared" ref="E46:I46" si="7">SUM(E47:E50)</f>
        <v>4082.7790129999998</v>
      </c>
      <c r="F46" s="80">
        <f t="shared" si="7"/>
        <v>5073.9160000000002</v>
      </c>
      <c r="G46" s="80">
        <f t="shared" si="7"/>
        <v>4890.2388710000005</v>
      </c>
      <c r="H46" s="80">
        <f t="shared" si="7"/>
        <v>5590</v>
      </c>
      <c r="I46" s="80">
        <f t="shared" si="7"/>
        <v>5363</v>
      </c>
    </row>
    <row r="47" spans="2:9" x14ac:dyDescent="0.25">
      <c r="B47" s="74">
        <v>7081</v>
      </c>
      <c r="C47" s="71" t="s">
        <v>217</v>
      </c>
      <c r="D47" s="72">
        <v>540.62329399999999</v>
      </c>
      <c r="E47" s="72">
        <v>489.50841600000001</v>
      </c>
      <c r="F47" s="72">
        <v>643.14</v>
      </c>
      <c r="G47" s="72">
        <v>637.03713400000004</v>
      </c>
      <c r="H47" s="121">
        <v>832</v>
      </c>
      <c r="I47" s="121">
        <v>804</v>
      </c>
    </row>
    <row r="48" spans="2:9" x14ac:dyDescent="0.25">
      <c r="B48" s="74">
        <v>7082</v>
      </c>
      <c r="C48" s="71" t="s">
        <v>218</v>
      </c>
      <c r="D48" s="72">
        <v>3657.674</v>
      </c>
      <c r="E48" s="72">
        <v>3463.257294</v>
      </c>
      <c r="F48" s="72">
        <v>4312.6107910000001</v>
      </c>
      <c r="G48" s="72">
        <v>4139.808113</v>
      </c>
      <c r="H48" s="121">
        <v>4668</v>
      </c>
      <c r="I48" s="121">
        <v>4474</v>
      </c>
    </row>
    <row r="49" spans="2:9" x14ac:dyDescent="0.25">
      <c r="B49" s="74">
        <v>7083</v>
      </c>
      <c r="C49" s="71" t="s">
        <v>219</v>
      </c>
      <c r="D49" s="72">
        <v>124.30800000000001</v>
      </c>
      <c r="E49" s="72">
        <v>119.66689100000001</v>
      </c>
      <c r="F49" s="72">
        <v>103.661209</v>
      </c>
      <c r="G49" s="72">
        <v>99.535594000000003</v>
      </c>
      <c r="H49" s="121">
        <v>79</v>
      </c>
      <c r="I49" s="121">
        <v>75</v>
      </c>
    </row>
    <row r="50" spans="2:9" x14ac:dyDescent="0.25">
      <c r="B50" s="74">
        <v>7084</v>
      </c>
      <c r="C50" s="71" t="s">
        <v>220</v>
      </c>
      <c r="D50" s="72">
        <v>11.587999999999999</v>
      </c>
      <c r="E50" s="72">
        <v>10.346412000000001</v>
      </c>
      <c r="F50" s="72">
        <v>14.504</v>
      </c>
      <c r="G50" s="72">
        <v>13.858029999999999</v>
      </c>
      <c r="H50" s="121">
        <v>11</v>
      </c>
      <c r="I50" s="121">
        <v>10</v>
      </c>
    </row>
    <row r="51" spans="2:9" s="77" customFormat="1" x14ac:dyDescent="0.25">
      <c r="B51" s="78">
        <v>709</v>
      </c>
      <c r="C51" s="79" t="s">
        <v>221</v>
      </c>
      <c r="D51" s="80">
        <f>SUM(D52:D59)</f>
        <v>28805.605545999999</v>
      </c>
      <c r="E51" s="80">
        <f t="shared" ref="E51:I51" si="8">SUM(E52:E59)</f>
        <v>27264.130313000005</v>
      </c>
      <c r="F51" s="80">
        <f t="shared" si="8"/>
        <v>30835.078611000004</v>
      </c>
      <c r="G51" s="80">
        <f t="shared" si="8"/>
        <v>29755.258051000004</v>
      </c>
      <c r="H51" s="80">
        <f t="shared" si="8"/>
        <v>37018</v>
      </c>
      <c r="I51" s="80">
        <f t="shared" si="8"/>
        <v>35632</v>
      </c>
    </row>
    <row r="52" spans="2:9" x14ac:dyDescent="0.25">
      <c r="B52" s="74">
        <v>7090</v>
      </c>
      <c r="C52" s="62" t="s">
        <v>222</v>
      </c>
      <c r="D52" s="72">
        <v>448.02055300000001</v>
      </c>
      <c r="E52" s="75">
        <v>423.70404400000001</v>
      </c>
      <c r="F52" s="72">
        <v>402.51640400000002</v>
      </c>
      <c r="G52" s="75">
        <v>376.85558600000002</v>
      </c>
      <c r="H52" s="121">
        <v>491</v>
      </c>
      <c r="I52" s="121">
        <v>446</v>
      </c>
    </row>
    <row r="53" spans="2:9" x14ac:dyDescent="0.25">
      <c r="B53" s="74">
        <v>7091</v>
      </c>
      <c r="C53" s="62" t="s">
        <v>223</v>
      </c>
      <c r="D53" s="72">
        <v>1399.04892</v>
      </c>
      <c r="E53" s="75">
        <v>1223.8034339999999</v>
      </c>
      <c r="F53" s="72">
        <v>1767.8661870000001</v>
      </c>
      <c r="G53" s="75">
        <v>1633.06522</v>
      </c>
      <c r="H53" s="121">
        <v>2810</v>
      </c>
      <c r="I53" s="121">
        <v>2608</v>
      </c>
    </row>
    <row r="54" spans="2:9" x14ac:dyDescent="0.25">
      <c r="B54" s="74">
        <v>7092</v>
      </c>
      <c r="C54" s="62" t="s">
        <v>224</v>
      </c>
      <c r="D54" s="72">
        <v>1114.4053919999999</v>
      </c>
      <c r="E54" s="75">
        <v>1020.54074</v>
      </c>
      <c r="F54" s="72">
        <v>1266.4996679999999</v>
      </c>
      <c r="G54" s="75">
        <v>1186.653419</v>
      </c>
      <c r="H54" s="121">
        <v>1590</v>
      </c>
      <c r="I54" s="122">
        <v>1494</v>
      </c>
    </row>
    <row r="55" spans="2:9" x14ac:dyDescent="0.25">
      <c r="B55" s="74">
        <v>7094</v>
      </c>
      <c r="C55" s="62" t="s">
        <v>225</v>
      </c>
      <c r="D55" s="72">
        <v>6609.0344340000001</v>
      </c>
      <c r="E55" s="75">
        <v>5762.6138979999996</v>
      </c>
      <c r="F55" s="72">
        <v>6712.853462</v>
      </c>
      <c r="G55" s="75">
        <v>6153.2155000000002</v>
      </c>
      <c r="H55" s="121">
        <v>7769</v>
      </c>
      <c r="I55" s="122">
        <v>7209</v>
      </c>
    </row>
    <row r="56" spans="2:9" x14ac:dyDescent="0.25">
      <c r="B56" s="74">
        <v>7095</v>
      </c>
      <c r="C56" s="62" t="s">
        <v>226</v>
      </c>
      <c r="D56" s="72">
        <v>34.1875</v>
      </c>
      <c r="E56" s="75">
        <v>27.965357999999998</v>
      </c>
      <c r="F56" s="72">
        <v>37.914000000000001</v>
      </c>
      <c r="G56" s="75">
        <v>29.743478</v>
      </c>
      <c r="H56" s="121">
        <v>43</v>
      </c>
      <c r="I56" s="122">
        <v>32</v>
      </c>
    </row>
    <row r="57" spans="2:9" x14ac:dyDescent="0.25">
      <c r="B57" s="74">
        <v>7096</v>
      </c>
      <c r="C57" s="62" t="s">
        <v>227</v>
      </c>
      <c r="D57" s="72">
        <v>18158.959943999998</v>
      </c>
      <c r="E57" s="75">
        <v>17908.557389000001</v>
      </c>
      <c r="F57" s="72">
        <v>19481.003874000002</v>
      </c>
      <c r="G57" s="75">
        <v>19404.774128000001</v>
      </c>
      <c r="H57" s="121">
        <v>23051</v>
      </c>
      <c r="I57" s="122">
        <v>22792</v>
      </c>
    </row>
    <row r="58" spans="2:9" x14ac:dyDescent="0.25">
      <c r="B58" s="74">
        <v>7097</v>
      </c>
      <c r="C58" s="62" t="s">
        <v>228</v>
      </c>
      <c r="D58" s="72">
        <v>330.00480299999998</v>
      </c>
      <c r="E58" s="75">
        <v>294.81239599999998</v>
      </c>
      <c r="F58" s="72">
        <v>425.29101600000001</v>
      </c>
      <c r="G58" s="75">
        <v>377.37967500000002</v>
      </c>
      <c r="H58" s="121">
        <v>462</v>
      </c>
      <c r="I58" s="122">
        <v>366</v>
      </c>
    </row>
    <row r="59" spans="2:9" x14ac:dyDescent="0.25">
      <c r="B59" s="74">
        <v>7098</v>
      </c>
      <c r="C59" s="62" t="s">
        <v>229</v>
      </c>
      <c r="D59" s="72">
        <v>711.94399999999996</v>
      </c>
      <c r="E59" s="75">
        <v>602.13305400000002</v>
      </c>
      <c r="F59" s="72">
        <v>741.13400000000001</v>
      </c>
      <c r="G59" s="75">
        <v>593.57104500000003</v>
      </c>
      <c r="H59" s="121">
        <v>802</v>
      </c>
      <c r="I59" s="122">
        <v>685</v>
      </c>
    </row>
    <row r="60" spans="2:9" s="77" customFormat="1" x14ac:dyDescent="0.25">
      <c r="B60" s="78">
        <v>710</v>
      </c>
      <c r="C60" s="79" t="s">
        <v>230</v>
      </c>
      <c r="D60" s="80">
        <f>SUM(D61:D67)</f>
        <v>91712.859028999999</v>
      </c>
      <c r="E60" s="80">
        <f t="shared" ref="E60:I60" si="9">SUM(E61:E67)</f>
        <v>90351.281774000017</v>
      </c>
      <c r="F60" s="80">
        <f t="shared" si="9"/>
        <v>99709.702999999994</v>
      </c>
      <c r="G60" s="80">
        <f t="shared" si="9"/>
        <v>98933.991299000001</v>
      </c>
      <c r="H60" s="80">
        <f t="shared" si="9"/>
        <v>114122</v>
      </c>
      <c r="I60" s="80">
        <f t="shared" si="9"/>
        <v>112711</v>
      </c>
    </row>
    <row r="61" spans="2:9" x14ac:dyDescent="0.25">
      <c r="B61" s="74">
        <v>7100</v>
      </c>
      <c r="C61" s="62" t="s">
        <v>231</v>
      </c>
      <c r="D61" s="72">
        <v>82856.321599000003</v>
      </c>
      <c r="E61" s="75">
        <v>82079.771412000002</v>
      </c>
      <c r="F61" s="72">
        <v>91043</v>
      </c>
      <c r="G61" s="75">
        <v>90592</v>
      </c>
      <c r="H61" s="121">
        <v>104862</v>
      </c>
      <c r="I61" s="122">
        <v>103892</v>
      </c>
    </row>
    <row r="62" spans="2:9" x14ac:dyDescent="0.25">
      <c r="B62" s="74">
        <v>7101</v>
      </c>
      <c r="C62" s="62" t="s">
        <v>232</v>
      </c>
      <c r="D62" s="72">
        <v>437</v>
      </c>
      <c r="E62" s="75">
        <v>433.45174600000001</v>
      </c>
      <c r="F62" s="72">
        <v>447.22300000000001</v>
      </c>
      <c r="G62" s="75">
        <v>442.7491</v>
      </c>
      <c r="H62" s="121">
        <v>474</v>
      </c>
      <c r="I62" s="122">
        <v>472</v>
      </c>
    </row>
    <row r="63" spans="2:9" x14ac:dyDescent="0.25">
      <c r="B63" s="74">
        <v>7102</v>
      </c>
      <c r="C63" s="62" t="s">
        <v>233</v>
      </c>
      <c r="D63" s="72">
        <v>2085.201</v>
      </c>
      <c r="E63" s="75">
        <v>2046.476717</v>
      </c>
      <c r="F63" s="72">
        <v>2465.6280000000002</v>
      </c>
      <c r="G63" s="75">
        <v>2404.529207</v>
      </c>
      <c r="H63" s="121">
        <v>2871</v>
      </c>
      <c r="I63" s="122">
        <v>2829</v>
      </c>
    </row>
    <row r="64" spans="2:9" x14ac:dyDescent="0.25">
      <c r="B64" s="74">
        <v>7104</v>
      </c>
      <c r="C64" s="62" t="s">
        <v>234</v>
      </c>
      <c r="D64" s="72">
        <v>4310.6364299999996</v>
      </c>
      <c r="E64" s="75">
        <v>4068.4007219999999</v>
      </c>
      <c r="F64" s="72">
        <v>3955.4520000000002</v>
      </c>
      <c r="G64" s="75">
        <v>3851.4893299999999</v>
      </c>
      <c r="H64" s="121">
        <v>3997</v>
      </c>
      <c r="I64" s="122">
        <v>3992</v>
      </c>
    </row>
    <row r="65" spans="2:12" x14ac:dyDescent="0.25">
      <c r="B65" s="74">
        <v>7105</v>
      </c>
      <c r="C65" s="62" t="s">
        <v>235</v>
      </c>
      <c r="D65" s="72">
        <v>1995.2</v>
      </c>
      <c r="E65" s="75">
        <v>1702.5141570000001</v>
      </c>
      <c r="F65" s="72">
        <v>1774</v>
      </c>
      <c r="G65" s="75">
        <v>1623</v>
      </c>
      <c r="H65" s="121">
        <v>1894</v>
      </c>
      <c r="I65" s="122">
        <v>1508</v>
      </c>
    </row>
    <row r="66" spans="2:12" x14ac:dyDescent="0.25">
      <c r="B66" s="74">
        <v>7106</v>
      </c>
      <c r="C66" s="62" t="s">
        <v>236</v>
      </c>
      <c r="D66" s="72">
        <v>18.2</v>
      </c>
      <c r="E66" s="75">
        <v>12.344817000000001</v>
      </c>
      <c r="F66" s="72">
        <v>15.5</v>
      </c>
      <c r="G66" s="75">
        <v>12.118658999999999</v>
      </c>
      <c r="H66" s="121">
        <v>13</v>
      </c>
      <c r="I66" s="122">
        <v>11</v>
      </c>
    </row>
    <row r="67" spans="2:12" x14ac:dyDescent="0.25">
      <c r="B67" s="74">
        <v>7107</v>
      </c>
      <c r="C67" s="62" t="s">
        <v>237</v>
      </c>
      <c r="D67" s="72">
        <v>10.3</v>
      </c>
      <c r="E67" s="75">
        <v>8.322203</v>
      </c>
      <c r="F67" s="72">
        <v>8.9</v>
      </c>
      <c r="G67" s="75">
        <v>8.105003</v>
      </c>
      <c r="H67" s="121">
        <v>11</v>
      </c>
      <c r="I67" s="122">
        <v>7</v>
      </c>
    </row>
    <row r="68" spans="2:12" s="77" customFormat="1" ht="19.5" thickBot="1" x14ac:dyDescent="0.35">
      <c r="B68" s="376" t="s">
        <v>238</v>
      </c>
      <c r="C68" s="377"/>
      <c r="D68" s="76">
        <f>D60+D51+D46+D40+D36+D31+D22+D17+D12+D5</f>
        <v>312628.97794000007</v>
      </c>
      <c r="E68" s="76">
        <f t="shared" ref="E68:I68" si="10">E60+E51+E46+E40+E36+E31+E22+E17+E12+E5</f>
        <v>299500.16677700001</v>
      </c>
      <c r="F68" s="76">
        <f t="shared" si="10"/>
        <v>302262.00497800001</v>
      </c>
      <c r="G68" s="76">
        <f t="shared" si="10"/>
        <v>289952.80657900003</v>
      </c>
      <c r="H68" s="76">
        <f t="shared" si="10"/>
        <v>382494</v>
      </c>
      <c r="I68" s="76">
        <f t="shared" si="10"/>
        <v>362127</v>
      </c>
    </row>
    <row r="76" spans="2:12" ht="15.75" thickBot="1" x14ac:dyDescent="0.3"/>
    <row r="77" spans="2:12" x14ac:dyDescent="0.25">
      <c r="B77" s="372" t="s">
        <v>170</v>
      </c>
      <c r="C77" s="373"/>
      <c r="D77" s="353" t="s">
        <v>171</v>
      </c>
      <c r="E77" s="354"/>
      <c r="F77" s="353" t="s">
        <v>172</v>
      </c>
      <c r="G77" s="354"/>
      <c r="H77" s="353" t="s">
        <v>430</v>
      </c>
      <c r="I77" s="354"/>
    </row>
    <row r="78" spans="2:12" x14ac:dyDescent="0.25">
      <c r="B78" s="374"/>
      <c r="C78" s="375"/>
      <c r="D78" s="69" t="s">
        <v>173</v>
      </c>
      <c r="E78" s="69" t="s">
        <v>174</v>
      </c>
      <c r="F78" s="69" t="s">
        <v>173</v>
      </c>
      <c r="G78" s="69" t="s">
        <v>174</v>
      </c>
      <c r="H78" s="69" t="s">
        <v>173</v>
      </c>
      <c r="I78" s="69" t="s">
        <v>174</v>
      </c>
    </row>
    <row r="79" spans="2:12" x14ac:dyDescent="0.25">
      <c r="B79" s="82"/>
      <c r="C79" s="79" t="s">
        <v>175</v>
      </c>
      <c r="D79" s="80">
        <v>30037.250819000001</v>
      </c>
      <c r="E79" s="80">
        <v>25943.517361999999</v>
      </c>
      <c r="F79" s="80">
        <v>35728.688647000003</v>
      </c>
      <c r="G79" s="80">
        <v>33827.020575999995</v>
      </c>
      <c r="H79" s="80">
        <v>27786</v>
      </c>
      <c r="I79" s="80">
        <v>24733</v>
      </c>
      <c r="J79" s="348">
        <f>I79/H79</f>
        <v>0.8901245231411502</v>
      </c>
      <c r="K79" s="341">
        <f>I79-E79</f>
        <v>-1210.5173619999987</v>
      </c>
      <c r="L79" s="341">
        <f>I79-G79</f>
        <v>-9094.0205759999953</v>
      </c>
    </row>
    <row r="80" spans="2:12" x14ac:dyDescent="0.25">
      <c r="B80" s="81"/>
      <c r="C80" s="79" t="s">
        <v>182</v>
      </c>
      <c r="D80" s="80">
        <v>9736.7610420000001</v>
      </c>
      <c r="E80" s="80">
        <v>9145.2485589999997</v>
      </c>
      <c r="F80" s="80">
        <v>11921.53</v>
      </c>
      <c r="G80" s="80">
        <v>10792.321199</v>
      </c>
      <c r="H80" s="80">
        <v>13774</v>
      </c>
      <c r="I80" s="80">
        <v>13335</v>
      </c>
      <c r="J80" s="348">
        <f t="shared" ref="J80:J88" si="11">I80/H80</f>
        <v>0.96812835777551909</v>
      </c>
      <c r="K80" s="341">
        <f t="shared" ref="K80:K88" si="12">I80-E80</f>
        <v>4189.7514410000003</v>
      </c>
      <c r="L80" s="341">
        <f t="shared" ref="L80:L88" si="13">I80-G80</f>
        <v>2542.678801</v>
      </c>
    </row>
    <row r="81" spans="2:13" x14ac:dyDescent="0.25">
      <c r="B81" s="81"/>
      <c r="C81" s="79" t="s">
        <v>187</v>
      </c>
      <c r="D81" s="80">
        <v>17083.143012999997</v>
      </c>
      <c r="E81" s="80">
        <v>16511.452427</v>
      </c>
      <c r="F81" s="80">
        <v>17901.640974999998</v>
      </c>
      <c r="G81" s="80">
        <v>17363.097229000003</v>
      </c>
      <c r="H81" s="80">
        <v>19511</v>
      </c>
      <c r="I81" s="80">
        <v>18778</v>
      </c>
      <c r="J81" s="348">
        <f t="shared" si="11"/>
        <v>0.96243144892624677</v>
      </c>
      <c r="K81" s="341">
        <f t="shared" si="12"/>
        <v>2266.5475729999998</v>
      </c>
      <c r="L81" s="341">
        <f t="shared" si="13"/>
        <v>1414.9027709999973</v>
      </c>
    </row>
    <row r="82" spans="2:13" x14ac:dyDescent="0.25">
      <c r="B82" s="81"/>
      <c r="C82" s="79" t="s">
        <v>192</v>
      </c>
      <c r="D82" s="80">
        <v>76348.943132</v>
      </c>
      <c r="E82" s="80">
        <v>74242.737687999994</v>
      </c>
      <c r="F82" s="80">
        <v>47277.083428999998</v>
      </c>
      <c r="G82" s="80">
        <v>44002.131033999998</v>
      </c>
      <c r="H82" s="80">
        <v>109515</v>
      </c>
      <c r="I82" s="80">
        <v>98452</v>
      </c>
      <c r="J82" s="348">
        <f t="shared" si="11"/>
        <v>0.89898187462904622</v>
      </c>
      <c r="K82" s="341">
        <f t="shared" si="12"/>
        <v>24209.262312000006</v>
      </c>
      <c r="L82" s="341">
        <f t="shared" si="13"/>
        <v>54449.868966000002</v>
      </c>
    </row>
    <row r="83" spans="2:13" x14ac:dyDescent="0.25">
      <c r="B83" s="81"/>
      <c r="C83" s="79" t="s">
        <v>201</v>
      </c>
      <c r="D83" s="80">
        <v>1560.9832560000002</v>
      </c>
      <c r="E83" s="80">
        <v>1331.5878929999999</v>
      </c>
      <c r="F83" s="80">
        <v>3567.8216000000002</v>
      </c>
      <c r="G83" s="80">
        <v>2248.7517749999997</v>
      </c>
      <c r="H83" s="80">
        <v>2851</v>
      </c>
      <c r="I83" s="80">
        <v>2322</v>
      </c>
      <c r="J83" s="348">
        <f t="shared" si="11"/>
        <v>0.8144510698000702</v>
      </c>
      <c r="K83" s="341">
        <f t="shared" si="12"/>
        <v>990.41210700000011</v>
      </c>
      <c r="L83" s="341">
        <f t="shared" si="13"/>
        <v>73.248225000000275</v>
      </c>
    </row>
    <row r="84" spans="2:13" ht="30" x14ac:dyDescent="0.25">
      <c r="B84" s="81"/>
      <c r="C84" s="79" t="s">
        <v>206</v>
      </c>
      <c r="D84" s="80">
        <v>5104.9888090000004</v>
      </c>
      <c r="E84" s="80">
        <v>4316.9015790000003</v>
      </c>
      <c r="F84" s="80">
        <v>4699.1387159999995</v>
      </c>
      <c r="G84" s="80">
        <v>4078.2888469999998</v>
      </c>
      <c r="H84" s="80">
        <v>3609</v>
      </c>
      <c r="I84" s="80">
        <v>3312</v>
      </c>
      <c r="J84" s="348">
        <f t="shared" si="11"/>
        <v>0.9177057356608479</v>
      </c>
      <c r="K84" s="341">
        <f t="shared" si="12"/>
        <v>-1004.9015790000003</v>
      </c>
      <c r="L84" s="341">
        <f t="shared" si="13"/>
        <v>-766.28884699999981</v>
      </c>
    </row>
    <row r="85" spans="2:13" x14ac:dyDescent="0.25">
      <c r="B85" s="81"/>
      <c r="C85" s="79" t="s">
        <v>210</v>
      </c>
      <c r="D85" s="80">
        <v>47904.25</v>
      </c>
      <c r="E85" s="80">
        <v>46310.530169000005</v>
      </c>
      <c r="F85" s="80">
        <v>45547.403999999995</v>
      </c>
      <c r="G85" s="80">
        <v>44061.707697999998</v>
      </c>
      <c r="H85" s="80">
        <v>48718</v>
      </c>
      <c r="I85" s="80">
        <v>47489</v>
      </c>
      <c r="J85" s="348">
        <f t="shared" si="11"/>
        <v>0.97477318444927952</v>
      </c>
      <c r="K85" s="341">
        <f t="shared" si="12"/>
        <v>1178.4698309999949</v>
      </c>
      <c r="L85" s="341">
        <f t="shared" si="13"/>
        <v>3427.2923020000017</v>
      </c>
    </row>
    <row r="86" spans="2:13" x14ac:dyDescent="0.25">
      <c r="B86" s="78"/>
      <c r="C86" s="79" t="s">
        <v>216</v>
      </c>
      <c r="D86" s="80">
        <v>4334.1932939999997</v>
      </c>
      <c r="E86" s="80">
        <v>4082.7790129999998</v>
      </c>
      <c r="F86" s="80">
        <v>5073.9160000000002</v>
      </c>
      <c r="G86" s="80">
        <v>4890.2388710000005</v>
      </c>
      <c r="H86" s="80">
        <v>5590</v>
      </c>
      <c r="I86" s="80">
        <v>5363</v>
      </c>
      <c r="J86" s="348">
        <f t="shared" si="11"/>
        <v>0.95939177101967799</v>
      </c>
      <c r="K86" s="341">
        <f t="shared" si="12"/>
        <v>1280.2209870000002</v>
      </c>
      <c r="L86" s="341">
        <f t="shared" si="13"/>
        <v>472.76112899999953</v>
      </c>
    </row>
    <row r="87" spans="2:13" x14ac:dyDescent="0.25">
      <c r="B87" s="78"/>
      <c r="C87" s="79" t="s">
        <v>221</v>
      </c>
      <c r="D87" s="80">
        <v>28805.605545999999</v>
      </c>
      <c r="E87" s="80">
        <v>27264.130313000005</v>
      </c>
      <c r="F87" s="80">
        <v>30835.078611000004</v>
      </c>
      <c r="G87" s="80">
        <v>29755.258051000004</v>
      </c>
      <c r="H87" s="80">
        <v>37018</v>
      </c>
      <c r="I87" s="80">
        <v>35632</v>
      </c>
      <c r="J87" s="348">
        <f>I87/H87</f>
        <v>0.96255875520017287</v>
      </c>
      <c r="K87" s="341">
        <f>I87-E87</f>
        <v>8367.8696869999949</v>
      </c>
      <c r="L87" s="341">
        <f>I87-G87</f>
        <v>5876.7419489999957</v>
      </c>
    </row>
    <row r="88" spans="2:13" x14ac:dyDescent="0.25">
      <c r="B88" s="78"/>
      <c r="C88" s="79" t="s">
        <v>230</v>
      </c>
      <c r="D88" s="80">
        <v>91712.859028999999</v>
      </c>
      <c r="E88" s="80">
        <v>90351.281774000017</v>
      </c>
      <c r="F88" s="80">
        <v>99709.702999999994</v>
      </c>
      <c r="G88" s="80">
        <v>98933.991299000001</v>
      </c>
      <c r="H88" s="80">
        <v>114122</v>
      </c>
      <c r="I88" s="80">
        <v>112711</v>
      </c>
      <c r="J88" s="348">
        <f t="shared" si="11"/>
        <v>0.98763603862533078</v>
      </c>
      <c r="K88" s="341">
        <f t="shared" si="12"/>
        <v>22359.718225999983</v>
      </c>
      <c r="L88" s="341">
        <f t="shared" si="13"/>
        <v>13777.008700999999</v>
      </c>
    </row>
    <row r="90" spans="2:13" x14ac:dyDescent="0.25">
      <c r="J90" s="348">
        <f>E87/D87</f>
        <v>0.94648697002608073</v>
      </c>
      <c r="K90" s="348">
        <f>G87/F87</f>
        <v>0.9649807748628606</v>
      </c>
      <c r="L90" s="348">
        <f>I87/H87</f>
        <v>0.96255875520017287</v>
      </c>
    </row>
    <row r="91" spans="2:13" ht="15.75" thickBot="1" x14ac:dyDescent="0.3"/>
    <row r="92" spans="2:13" x14ac:dyDescent="0.25">
      <c r="D92" s="353" t="s">
        <v>171</v>
      </c>
      <c r="E92" s="354"/>
      <c r="F92" s="353" t="s">
        <v>172</v>
      </c>
      <c r="G92" s="354"/>
      <c r="H92" s="353" t="s">
        <v>430</v>
      </c>
      <c r="I92" s="354"/>
      <c r="K92" s="348">
        <f>H87/D87-1</f>
        <v>0.28509709476114065</v>
      </c>
      <c r="L92" s="348">
        <f>I87/E87-1</f>
        <v>0.30691863598561397</v>
      </c>
      <c r="M92" s="350">
        <f>L92-K92</f>
        <v>2.1821541224473329E-2</v>
      </c>
    </row>
    <row r="93" spans="2:13" x14ac:dyDescent="0.25">
      <c r="C93" s="57" t="s">
        <v>501</v>
      </c>
      <c r="D93" s="69" t="s">
        <v>173</v>
      </c>
      <c r="E93" s="69" t="s">
        <v>174</v>
      </c>
      <c r="F93" s="69" t="s">
        <v>173</v>
      </c>
      <c r="G93" s="69" t="s">
        <v>174</v>
      </c>
      <c r="H93" s="69" t="s">
        <v>173</v>
      </c>
      <c r="I93" s="69" t="s">
        <v>174</v>
      </c>
      <c r="K93" s="348">
        <f>H87/F87-1</f>
        <v>0.20051583026593356</v>
      </c>
      <c r="L93" s="348">
        <f>I87/G87-1</f>
        <v>0.19750263764902853</v>
      </c>
      <c r="M93" s="350">
        <f>L93-K93</f>
        <v>-3.0131926169050249E-3</v>
      </c>
    </row>
    <row r="94" spans="2:13" x14ac:dyDescent="0.25">
      <c r="C94" s="62" t="s">
        <v>231</v>
      </c>
      <c r="D94" s="72">
        <v>82856.321599000003</v>
      </c>
      <c r="E94" s="75">
        <v>82079.771412000002</v>
      </c>
      <c r="F94" s="72">
        <v>91043</v>
      </c>
      <c r="G94" s="75">
        <v>90592</v>
      </c>
      <c r="H94" s="121">
        <v>104862</v>
      </c>
      <c r="I94" s="122">
        <v>103892</v>
      </c>
    </row>
    <row r="95" spans="2:13" x14ac:dyDescent="0.25">
      <c r="C95" s="62" t="s">
        <v>232</v>
      </c>
      <c r="D95" s="72">
        <v>437</v>
      </c>
      <c r="E95" s="75">
        <v>433.45174600000001</v>
      </c>
      <c r="F95" s="72">
        <v>447.22300000000001</v>
      </c>
      <c r="G95" s="75">
        <v>442.7491</v>
      </c>
      <c r="H95" s="121">
        <v>474</v>
      </c>
      <c r="I95" s="122">
        <v>472</v>
      </c>
    </row>
    <row r="96" spans="2:13" x14ac:dyDescent="0.25">
      <c r="C96" s="62" t="s">
        <v>233</v>
      </c>
      <c r="D96" s="72">
        <v>2085.201</v>
      </c>
      <c r="E96" s="75">
        <v>2046.476717</v>
      </c>
      <c r="F96" s="72">
        <v>2465.6280000000002</v>
      </c>
      <c r="G96" s="75">
        <v>2404.529207</v>
      </c>
      <c r="H96" s="121">
        <v>2871</v>
      </c>
      <c r="I96" s="122">
        <v>2829</v>
      </c>
    </row>
    <row r="97" spans="3:14" x14ac:dyDescent="0.25">
      <c r="C97" s="62" t="s">
        <v>234</v>
      </c>
      <c r="D97" s="72">
        <v>4310.6364299999996</v>
      </c>
      <c r="E97" s="75">
        <v>4068.4007219999999</v>
      </c>
      <c r="F97" s="72">
        <v>3955.4520000000002</v>
      </c>
      <c r="G97" s="75">
        <v>3851.4893299999999</v>
      </c>
      <c r="H97" s="121">
        <v>3997</v>
      </c>
      <c r="I97" s="122">
        <v>3992</v>
      </c>
    </row>
    <row r="98" spans="3:14" x14ac:dyDescent="0.25">
      <c r="C98" s="62" t="s">
        <v>235</v>
      </c>
      <c r="D98" s="72">
        <v>1995.2</v>
      </c>
      <c r="E98" s="75">
        <v>1702.5141570000001</v>
      </c>
      <c r="F98" s="72">
        <v>1774</v>
      </c>
      <c r="G98" s="75">
        <v>1623</v>
      </c>
      <c r="H98" s="121">
        <v>1894</v>
      </c>
      <c r="I98" s="122">
        <v>1508</v>
      </c>
    </row>
    <row r="99" spans="3:14" x14ac:dyDescent="0.25">
      <c r="C99" s="62" t="s">
        <v>236</v>
      </c>
      <c r="D99" s="72">
        <v>18.2</v>
      </c>
      <c r="E99" s="75">
        <v>12.344817000000001</v>
      </c>
      <c r="F99" s="72">
        <v>15.5</v>
      </c>
      <c r="G99" s="75">
        <v>12.118658999999999</v>
      </c>
      <c r="H99" s="121">
        <v>13</v>
      </c>
      <c r="I99" s="122">
        <v>11</v>
      </c>
    </row>
    <row r="100" spans="3:14" x14ac:dyDescent="0.25">
      <c r="C100" s="62" t="s">
        <v>237</v>
      </c>
      <c r="D100" s="72">
        <v>10.3</v>
      </c>
      <c r="E100" s="75">
        <v>8.322203</v>
      </c>
      <c r="F100" s="72">
        <v>8.9</v>
      </c>
      <c r="G100" s="75">
        <v>8.105003</v>
      </c>
      <c r="H100" s="121">
        <v>11</v>
      </c>
      <c r="I100" s="122">
        <v>7</v>
      </c>
    </row>
    <row r="101" spans="3:14" x14ac:dyDescent="0.25">
      <c r="K101" s="351">
        <f>E106-D106</f>
        <v>-175.24548600000003</v>
      </c>
      <c r="L101" s="351">
        <f>G106-F106</f>
        <v>-134.80096700000013</v>
      </c>
      <c r="M101" s="351">
        <f>I106-H106</f>
        <v>-202</v>
      </c>
    </row>
    <row r="102" spans="3:14" ht="15.75" thickBot="1" x14ac:dyDescent="0.3">
      <c r="K102" s="351">
        <f>E107-D107</f>
        <v>-93.864651999999865</v>
      </c>
      <c r="L102" s="351">
        <f>G107-F107</f>
        <v>-79.846248999999943</v>
      </c>
      <c r="M102" s="351">
        <f>I107-H107</f>
        <v>-96</v>
      </c>
    </row>
    <row r="103" spans="3:14" x14ac:dyDescent="0.25">
      <c r="D103" s="353" t="s">
        <v>171</v>
      </c>
      <c r="E103" s="354"/>
      <c r="F103" s="353" t="s">
        <v>172</v>
      </c>
      <c r="G103" s="354"/>
      <c r="H103" s="353" t="s">
        <v>430</v>
      </c>
      <c r="I103" s="354"/>
    </row>
    <row r="104" spans="3:14" x14ac:dyDescent="0.25">
      <c r="C104" s="57" t="s">
        <v>221</v>
      </c>
      <c r="D104" s="69" t="s">
        <v>173</v>
      </c>
      <c r="E104" s="69" t="s">
        <v>174</v>
      </c>
      <c r="F104" s="69" t="s">
        <v>173</v>
      </c>
      <c r="G104" s="69" t="s">
        <v>174</v>
      </c>
      <c r="H104" s="69" t="s">
        <v>173</v>
      </c>
      <c r="I104" s="69" t="s">
        <v>174</v>
      </c>
    </row>
    <row r="105" spans="3:14" x14ac:dyDescent="0.25">
      <c r="C105" s="62" t="s">
        <v>222</v>
      </c>
      <c r="D105" s="72">
        <v>448.02055300000001</v>
      </c>
      <c r="E105" s="75">
        <v>423.70404400000001</v>
      </c>
      <c r="F105" s="72">
        <v>402.51640400000002</v>
      </c>
      <c r="G105" s="75">
        <v>376.85558600000002</v>
      </c>
      <c r="H105" s="121">
        <v>491</v>
      </c>
      <c r="I105" s="121">
        <v>446</v>
      </c>
      <c r="J105" s="348">
        <f>E105/D105</f>
        <v>0.94572456813158745</v>
      </c>
      <c r="K105" s="348">
        <f>G105/F105</f>
        <v>0.93624901309612218</v>
      </c>
      <c r="L105" s="348">
        <f>I105/H105</f>
        <v>0.90835030549898166</v>
      </c>
      <c r="M105" s="351">
        <f t="shared" ref="M105:M109" si="14">I105-E105</f>
        <v>22.29595599999999</v>
      </c>
      <c r="N105" s="351">
        <f t="shared" ref="N105:N109" si="15">I105-G105</f>
        <v>69.144413999999983</v>
      </c>
    </row>
    <row r="106" spans="3:14" x14ac:dyDescent="0.25">
      <c r="C106" s="62" t="s">
        <v>223</v>
      </c>
      <c r="D106" s="72">
        <v>1399.04892</v>
      </c>
      <c r="E106" s="75">
        <v>1223.8034339999999</v>
      </c>
      <c r="F106" s="72">
        <v>1767.8661870000001</v>
      </c>
      <c r="G106" s="75">
        <v>1633.06522</v>
      </c>
      <c r="H106" s="121">
        <v>2810</v>
      </c>
      <c r="I106" s="121">
        <v>2608</v>
      </c>
      <c r="J106" s="348">
        <f t="shared" ref="J106:J112" si="16">E106/D106</f>
        <v>0.87473955807063553</v>
      </c>
      <c r="K106" s="348">
        <f t="shared" ref="K106:K112" si="17">G106/F106</f>
        <v>0.92374933804873993</v>
      </c>
      <c r="L106" s="348">
        <f t="shared" ref="L106:L112" si="18">I106/H106</f>
        <v>0.92811387900355868</v>
      </c>
      <c r="M106" s="351">
        <f t="shared" si="14"/>
        <v>1384.1965660000001</v>
      </c>
      <c r="N106" s="351">
        <f t="shared" si="15"/>
        <v>974.93478000000005</v>
      </c>
    </row>
    <row r="107" spans="3:14" x14ac:dyDescent="0.25">
      <c r="C107" s="62" t="s">
        <v>224</v>
      </c>
      <c r="D107" s="72">
        <v>1114.4053919999999</v>
      </c>
      <c r="E107" s="75">
        <v>1020.54074</v>
      </c>
      <c r="F107" s="72">
        <v>1266.4996679999999</v>
      </c>
      <c r="G107" s="75">
        <v>1186.653419</v>
      </c>
      <c r="H107" s="121">
        <v>1590</v>
      </c>
      <c r="I107" s="122">
        <v>1494</v>
      </c>
      <c r="J107" s="348">
        <f t="shared" si="16"/>
        <v>0.91577153819083468</v>
      </c>
      <c r="K107" s="348">
        <f t="shared" si="17"/>
        <v>0.93695517573558496</v>
      </c>
      <c r="L107" s="348">
        <f t="shared" si="18"/>
        <v>0.93962264150943398</v>
      </c>
      <c r="M107" s="351">
        <f t="shared" si="14"/>
        <v>473.45925999999997</v>
      </c>
      <c r="N107" s="351">
        <f t="shared" si="15"/>
        <v>307.34658100000001</v>
      </c>
    </row>
    <row r="108" spans="3:14" x14ac:dyDescent="0.25">
      <c r="C108" s="62" t="s">
        <v>225</v>
      </c>
      <c r="D108" s="72">
        <v>6609.0344340000001</v>
      </c>
      <c r="E108" s="75">
        <v>5762.6138979999996</v>
      </c>
      <c r="F108" s="72">
        <v>6712.853462</v>
      </c>
      <c r="G108" s="75">
        <v>6153.2155000000002</v>
      </c>
      <c r="H108" s="121">
        <v>7769</v>
      </c>
      <c r="I108" s="122">
        <v>7209</v>
      </c>
      <c r="J108" s="348">
        <f t="shared" si="16"/>
        <v>0.87192977363749036</v>
      </c>
      <c r="K108" s="348">
        <f t="shared" si="17"/>
        <v>0.91663188163305098</v>
      </c>
      <c r="L108" s="348">
        <f t="shared" si="18"/>
        <v>0.92791865104904103</v>
      </c>
      <c r="M108" s="351">
        <f t="shared" si="14"/>
        <v>1446.3861020000004</v>
      </c>
      <c r="N108" s="351">
        <f t="shared" si="15"/>
        <v>1055.7844999999998</v>
      </c>
    </row>
    <row r="109" spans="3:14" x14ac:dyDescent="0.25">
      <c r="C109" s="62" t="s">
        <v>226</v>
      </c>
      <c r="D109" s="72">
        <v>34.1875</v>
      </c>
      <c r="E109" s="75">
        <v>27.965357999999998</v>
      </c>
      <c r="F109" s="72">
        <v>37.914000000000001</v>
      </c>
      <c r="G109" s="75">
        <v>29.743478</v>
      </c>
      <c r="H109" s="121">
        <v>43</v>
      </c>
      <c r="I109" s="122">
        <v>32</v>
      </c>
      <c r="J109" s="348">
        <f t="shared" si="16"/>
        <v>0.81799950274223032</v>
      </c>
      <c r="K109" s="348">
        <f t="shared" si="17"/>
        <v>0.78449854934852559</v>
      </c>
      <c r="L109" s="348">
        <f t="shared" si="18"/>
        <v>0.7441860465116279</v>
      </c>
      <c r="M109" s="351">
        <f t="shared" si="14"/>
        <v>4.0346420000000016</v>
      </c>
      <c r="N109" s="351">
        <f t="shared" si="15"/>
        <v>2.2565220000000004</v>
      </c>
    </row>
    <row r="110" spans="3:14" x14ac:dyDescent="0.25">
      <c r="C110" s="62" t="s">
        <v>227</v>
      </c>
      <c r="D110" s="72">
        <v>18158.959943999998</v>
      </c>
      <c r="E110" s="75">
        <v>17908.557389000001</v>
      </c>
      <c r="F110" s="72">
        <v>19481.003874000002</v>
      </c>
      <c r="G110" s="75">
        <v>19404.774128000001</v>
      </c>
      <c r="H110" s="121">
        <v>23051</v>
      </c>
      <c r="I110" s="122">
        <v>22792</v>
      </c>
      <c r="J110" s="348">
        <f t="shared" si="16"/>
        <v>0.98621052330242442</v>
      </c>
      <c r="K110" s="348">
        <f t="shared" si="17"/>
        <v>0.9960869703382309</v>
      </c>
      <c r="L110" s="348">
        <f t="shared" si="18"/>
        <v>0.9887640449438202</v>
      </c>
      <c r="M110" s="351">
        <f>I110-E110</f>
        <v>4883.4426109999986</v>
      </c>
      <c r="N110" s="351">
        <f>I110-G110</f>
        <v>3387.2258719999991</v>
      </c>
    </row>
    <row r="111" spans="3:14" x14ac:dyDescent="0.25">
      <c r="C111" s="62" t="s">
        <v>228</v>
      </c>
      <c r="D111" s="72">
        <v>330.00480299999998</v>
      </c>
      <c r="E111" s="75">
        <v>294.81239599999998</v>
      </c>
      <c r="F111" s="72">
        <v>425.29101600000001</v>
      </c>
      <c r="G111" s="75">
        <v>377.37967500000002</v>
      </c>
      <c r="H111" s="121">
        <v>462</v>
      </c>
      <c r="I111" s="122">
        <v>366</v>
      </c>
      <c r="J111" s="348">
        <f t="shared" si="16"/>
        <v>0.89335789455161352</v>
      </c>
      <c r="K111" s="348">
        <f t="shared" si="17"/>
        <v>0.88734457301585701</v>
      </c>
      <c r="L111" s="348">
        <f t="shared" si="18"/>
        <v>0.79220779220779225</v>
      </c>
      <c r="M111" s="351">
        <f t="shared" ref="M111:M112" si="19">I111-E111</f>
        <v>71.187604000000022</v>
      </c>
      <c r="N111" s="351">
        <f t="shared" ref="N111:N112" si="20">I111-G111</f>
        <v>-11.37967500000002</v>
      </c>
    </row>
    <row r="112" spans="3:14" x14ac:dyDescent="0.25">
      <c r="C112" s="62" t="s">
        <v>229</v>
      </c>
      <c r="D112" s="72">
        <v>711.94399999999996</v>
      </c>
      <c r="E112" s="75">
        <v>602.13305400000002</v>
      </c>
      <c r="F112" s="72">
        <v>741.13400000000001</v>
      </c>
      <c r="G112" s="75">
        <v>593.57104500000003</v>
      </c>
      <c r="H112" s="121">
        <v>802</v>
      </c>
      <c r="I112" s="122">
        <v>685</v>
      </c>
      <c r="J112" s="348">
        <f t="shared" si="16"/>
        <v>0.84575901194475978</v>
      </c>
      <c r="K112" s="348">
        <f t="shared" si="17"/>
        <v>0.80089571521479253</v>
      </c>
      <c r="L112" s="348">
        <f t="shared" si="18"/>
        <v>0.85411471321695764</v>
      </c>
      <c r="M112" s="351">
        <f t="shared" si="19"/>
        <v>82.866945999999984</v>
      </c>
      <c r="N112" s="351">
        <f t="shared" si="20"/>
        <v>91.428954999999974</v>
      </c>
    </row>
    <row r="114" spans="3:9" ht="15.75" thickBot="1" x14ac:dyDescent="0.3"/>
    <row r="115" spans="3:9" x14ac:dyDescent="0.25">
      <c r="D115" s="353" t="s">
        <v>171</v>
      </c>
      <c r="E115" s="354"/>
      <c r="F115" s="353" t="s">
        <v>172</v>
      </c>
      <c r="G115" s="354"/>
      <c r="H115" s="353" t="s">
        <v>430</v>
      </c>
      <c r="I115" s="354"/>
    </row>
    <row r="116" spans="3:9" x14ac:dyDescent="0.25">
      <c r="C116" s="57" t="s">
        <v>210</v>
      </c>
      <c r="D116" s="69" t="s">
        <v>173</v>
      </c>
      <c r="E116" s="69" t="s">
        <v>174</v>
      </c>
      <c r="F116" s="69" t="s">
        <v>173</v>
      </c>
      <c r="G116" s="69" t="s">
        <v>174</v>
      </c>
      <c r="H116" s="69" t="s">
        <v>173</v>
      </c>
      <c r="I116" s="69" t="s">
        <v>174</v>
      </c>
    </row>
    <row r="117" spans="3:9" x14ac:dyDescent="0.25">
      <c r="C117" s="71" t="s">
        <v>211</v>
      </c>
      <c r="D117" s="72">
        <v>36419.875763999997</v>
      </c>
      <c r="E117" s="72">
        <v>36011.049300999999</v>
      </c>
      <c r="F117" s="72">
        <v>40234.972000000002</v>
      </c>
      <c r="G117" s="72">
        <v>39542.655136000001</v>
      </c>
      <c r="H117" s="121">
        <v>44600</v>
      </c>
      <c r="I117" s="121">
        <v>43648</v>
      </c>
    </row>
    <row r="118" spans="3:9" x14ac:dyDescent="0.25">
      <c r="C118" s="71" t="s">
        <v>212</v>
      </c>
      <c r="D118" s="72">
        <v>126.13500000000001</v>
      </c>
      <c r="E118" s="72">
        <v>79.742518000000004</v>
      </c>
      <c r="F118" s="72">
        <v>125.80800000000001</v>
      </c>
      <c r="G118" s="72">
        <v>75.285200000000003</v>
      </c>
      <c r="H118" s="121">
        <v>129</v>
      </c>
      <c r="I118" s="121">
        <v>68</v>
      </c>
    </row>
    <row r="119" spans="3:9" x14ac:dyDescent="0.25">
      <c r="C119" s="71" t="s">
        <v>213</v>
      </c>
      <c r="D119" s="72">
        <v>2076.8277360000002</v>
      </c>
      <c r="E119" s="72">
        <v>2058.3165220000001</v>
      </c>
      <c r="F119" s="72">
        <v>2068.2890000000002</v>
      </c>
      <c r="G119" s="72">
        <v>2051.1768590000001</v>
      </c>
      <c r="H119" s="121">
        <v>2117</v>
      </c>
      <c r="I119" s="121">
        <v>2106</v>
      </c>
    </row>
    <row r="120" spans="3:9" x14ac:dyDescent="0.25">
      <c r="C120" s="71" t="s">
        <v>214</v>
      </c>
      <c r="D120" s="72">
        <v>1568.5540000000001</v>
      </c>
      <c r="E120" s="72">
        <v>1549.7052169999999</v>
      </c>
      <c r="F120" s="72">
        <v>882.428</v>
      </c>
      <c r="G120" s="72">
        <v>860.71669899999995</v>
      </c>
      <c r="H120" s="121">
        <v>667</v>
      </c>
      <c r="I120" s="121">
        <v>645</v>
      </c>
    </row>
    <row r="121" spans="3:9" x14ac:dyDescent="0.25">
      <c r="C121" s="71" t="s">
        <v>215</v>
      </c>
      <c r="D121" s="72">
        <v>7712.8575000000001</v>
      </c>
      <c r="E121" s="72">
        <v>6611.7166109999998</v>
      </c>
      <c r="F121" s="72">
        <v>2235.9070000000002</v>
      </c>
      <c r="G121" s="72">
        <v>1531.8738040000001</v>
      </c>
      <c r="H121" s="121">
        <v>1205</v>
      </c>
      <c r="I121" s="121">
        <v>1022</v>
      </c>
    </row>
    <row r="123" spans="3:9" ht="15.75" thickBot="1" x14ac:dyDescent="0.3"/>
    <row r="124" spans="3:9" x14ac:dyDescent="0.25">
      <c r="D124" s="353" t="s">
        <v>171</v>
      </c>
      <c r="E124" s="354"/>
      <c r="F124" s="353" t="s">
        <v>172</v>
      </c>
      <c r="G124" s="354"/>
      <c r="H124" s="353" t="s">
        <v>430</v>
      </c>
      <c r="I124" s="354"/>
    </row>
    <row r="125" spans="3:9" x14ac:dyDescent="0.25">
      <c r="C125" s="57" t="s">
        <v>192</v>
      </c>
      <c r="D125" s="69" t="s">
        <v>173</v>
      </c>
      <c r="E125" s="69" t="s">
        <v>174</v>
      </c>
      <c r="F125" s="69" t="s">
        <v>173</v>
      </c>
      <c r="G125" s="69" t="s">
        <v>174</v>
      </c>
      <c r="H125" s="69" t="s">
        <v>173</v>
      </c>
      <c r="I125" s="69" t="s">
        <v>174</v>
      </c>
    </row>
    <row r="126" spans="3:9" x14ac:dyDescent="0.25">
      <c r="C126" s="71" t="s">
        <v>193</v>
      </c>
      <c r="D126" s="72">
        <v>4289.5711789999996</v>
      </c>
      <c r="E126" s="72">
        <v>3632.7596400000002</v>
      </c>
      <c r="F126" s="72">
        <v>5386.6760139999997</v>
      </c>
      <c r="G126" s="72">
        <v>4605.1539970000003</v>
      </c>
      <c r="H126" s="121">
        <v>6851</v>
      </c>
      <c r="I126" s="121">
        <v>6073</v>
      </c>
    </row>
    <row r="127" spans="3:9" x14ac:dyDescent="0.25">
      <c r="C127" s="71" t="s">
        <v>194</v>
      </c>
      <c r="D127" s="72">
        <v>10932.11</v>
      </c>
      <c r="E127" s="72">
        <v>10666.550746000001</v>
      </c>
      <c r="F127" s="72">
        <v>10226.696137000001</v>
      </c>
      <c r="G127" s="72">
        <v>9729.0513480000009</v>
      </c>
      <c r="H127" s="121">
        <v>12095</v>
      </c>
      <c r="I127" s="121">
        <v>11091</v>
      </c>
    </row>
    <row r="128" spans="3:9" x14ac:dyDescent="0.25">
      <c r="C128" s="71" t="s">
        <v>195</v>
      </c>
      <c r="D128" s="72">
        <v>232.63851700000001</v>
      </c>
      <c r="E128" s="72">
        <v>225.15053800000001</v>
      </c>
      <c r="F128" s="72">
        <v>775.84753599999999</v>
      </c>
      <c r="G128" s="72">
        <v>736.97913500000004</v>
      </c>
      <c r="H128" s="121">
        <v>377</v>
      </c>
      <c r="I128" s="121">
        <v>352</v>
      </c>
    </row>
    <row r="129" spans="3:9" x14ac:dyDescent="0.25">
      <c r="C129" s="71" t="s">
        <v>196</v>
      </c>
      <c r="D129" s="72">
        <v>378.549285</v>
      </c>
      <c r="E129" s="72">
        <v>312.54630300000002</v>
      </c>
      <c r="F129" s="72">
        <v>389.70725700000003</v>
      </c>
      <c r="G129" s="72">
        <v>286.21713799999998</v>
      </c>
      <c r="H129" s="121">
        <v>357</v>
      </c>
      <c r="I129" s="121">
        <v>318</v>
      </c>
    </row>
    <row r="130" spans="3:9" x14ac:dyDescent="0.25">
      <c r="C130" s="71" t="s">
        <v>197</v>
      </c>
      <c r="D130" s="72">
        <v>2040.893464</v>
      </c>
      <c r="E130" s="72">
        <v>1474.639089</v>
      </c>
      <c r="F130" s="72">
        <v>4204.8869409999998</v>
      </c>
      <c r="G130" s="72">
        <v>3664.0180639999999</v>
      </c>
      <c r="H130" s="121">
        <v>18901</v>
      </c>
      <c r="I130" s="121">
        <v>18683</v>
      </c>
    </row>
    <row r="131" spans="3:9" x14ac:dyDescent="0.25">
      <c r="C131" s="71" t="s">
        <v>198</v>
      </c>
      <c r="D131" s="72">
        <v>1302.462845</v>
      </c>
      <c r="E131" s="72">
        <v>1275.352889</v>
      </c>
      <c r="F131" s="72">
        <v>1073.3889999999999</v>
      </c>
      <c r="G131" s="72">
        <v>1038.592484</v>
      </c>
      <c r="H131" s="121">
        <v>1065</v>
      </c>
      <c r="I131" s="121">
        <v>1002</v>
      </c>
    </row>
    <row r="132" spans="3:9" x14ac:dyDescent="0.25">
      <c r="C132" s="71" t="s">
        <v>199</v>
      </c>
      <c r="D132" s="72">
        <v>470.980842</v>
      </c>
      <c r="E132" s="72">
        <v>402.133824</v>
      </c>
      <c r="F132" s="72">
        <v>490.64254399999999</v>
      </c>
      <c r="G132" s="72">
        <v>440.59051199999999</v>
      </c>
      <c r="H132" s="121">
        <v>601</v>
      </c>
      <c r="I132" s="121">
        <v>556</v>
      </c>
    </row>
    <row r="133" spans="3:9" x14ac:dyDescent="0.25">
      <c r="C133" s="71" t="s">
        <v>200</v>
      </c>
      <c r="D133" s="72">
        <v>56701.737000000001</v>
      </c>
      <c r="E133" s="72">
        <v>56253.604658999997</v>
      </c>
      <c r="F133" s="72">
        <v>24729.238000000001</v>
      </c>
      <c r="G133" s="72">
        <v>23501.528355999999</v>
      </c>
      <c r="H133" s="121">
        <v>69268</v>
      </c>
      <c r="I133" s="121">
        <v>60377</v>
      </c>
    </row>
    <row r="135" spans="3:9" ht="15.75" thickBot="1" x14ac:dyDescent="0.3"/>
    <row r="136" spans="3:9" x14ac:dyDescent="0.25">
      <c r="D136" s="353" t="s">
        <v>171</v>
      </c>
      <c r="E136" s="354"/>
      <c r="F136" s="353" t="s">
        <v>172</v>
      </c>
      <c r="G136" s="354"/>
      <c r="H136" s="353" t="s">
        <v>430</v>
      </c>
      <c r="I136" s="354"/>
    </row>
    <row r="137" spans="3:9" x14ac:dyDescent="0.25">
      <c r="C137" s="57" t="s">
        <v>500</v>
      </c>
      <c r="D137" s="69" t="s">
        <v>173</v>
      </c>
      <c r="E137" s="69" t="s">
        <v>174</v>
      </c>
      <c r="F137" s="69" t="s">
        <v>173</v>
      </c>
      <c r="G137" s="69" t="s">
        <v>174</v>
      </c>
      <c r="H137" s="69" t="s">
        <v>173</v>
      </c>
      <c r="I137" s="69" t="s">
        <v>174</v>
      </c>
    </row>
    <row r="138" spans="3:9" x14ac:dyDescent="0.25">
      <c r="C138" s="71" t="s">
        <v>188</v>
      </c>
      <c r="D138" s="72">
        <v>11817.617012999999</v>
      </c>
      <c r="E138" s="72">
        <v>11540.186682</v>
      </c>
      <c r="F138" s="72">
        <v>11692.525</v>
      </c>
      <c r="G138" s="72">
        <v>11544.94908</v>
      </c>
      <c r="H138" s="121">
        <v>12864</v>
      </c>
      <c r="I138" s="121">
        <v>12606</v>
      </c>
    </row>
    <row r="139" spans="3:9" x14ac:dyDescent="0.25">
      <c r="C139" s="71" t="s">
        <v>189</v>
      </c>
      <c r="D139" s="72">
        <v>3384.5529999999999</v>
      </c>
      <c r="E139" s="72">
        <v>3267.4577730000001</v>
      </c>
      <c r="F139" s="72">
        <v>3865.6610000000001</v>
      </c>
      <c r="G139" s="72">
        <v>3727.1882690000002</v>
      </c>
      <c r="H139" s="121">
        <v>4429</v>
      </c>
      <c r="I139" s="121">
        <v>4128</v>
      </c>
    </row>
    <row r="140" spans="3:9" x14ac:dyDescent="0.25">
      <c r="C140" s="71" t="s">
        <v>190</v>
      </c>
      <c r="D140" s="72">
        <v>989.88199999999995</v>
      </c>
      <c r="E140" s="72">
        <v>885.65649900000005</v>
      </c>
      <c r="F140" s="72">
        <v>1250.9379750000001</v>
      </c>
      <c r="G140" s="72">
        <v>1045.824441</v>
      </c>
      <c r="H140" s="121">
        <v>1217</v>
      </c>
      <c r="I140" s="121">
        <v>1148</v>
      </c>
    </row>
    <row r="141" spans="3:9" x14ac:dyDescent="0.25">
      <c r="C141" s="71" t="s">
        <v>191</v>
      </c>
      <c r="D141" s="72">
        <v>891.09100000000001</v>
      </c>
      <c r="E141" s="72">
        <v>818.15147300000001</v>
      </c>
      <c r="F141" s="72">
        <v>1092.5170000000001</v>
      </c>
      <c r="G141" s="72">
        <v>1045.1354389999999</v>
      </c>
      <c r="H141" s="121">
        <v>1001</v>
      </c>
      <c r="I141" s="121">
        <v>896</v>
      </c>
    </row>
    <row r="143" spans="3:9" ht="15.75" thickBot="1" x14ac:dyDescent="0.3"/>
    <row r="144" spans="3:9" x14ac:dyDescent="0.25">
      <c r="D144" s="353" t="s">
        <v>171</v>
      </c>
      <c r="E144" s="354"/>
      <c r="F144" s="353" t="s">
        <v>172</v>
      </c>
      <c r="G144" s="354"/>
      <c r="H144" s="353" t="s">
        <v>430</v>
      </c>
      <c r="I144" s="354"/>
    </row>
    <row r="145" spans="3:9" x14ac:dyDescent="0.25">
      <c r="C145" s="57" t="s">
        <v>182</v>
      </c>
      <c r="D145" s="69" t="s">
        <v>173</v>
      </c>
      <c r="E145" s="69" t="s">
        <v>174</v>
      </c>
      <c r="F145" s="69" t="s">
        <v>173</v>
      </c>
      <c r="G145" s="69" t="s">
        <v>174</v>
      </c>
      <c r="H145" s="69" t="s">
        <v>173</v>
      </c>
      <c r="I145" s="69" t="s">
        <v>174</v>
      </c>
    </row>
    <row r="146" spans="3:9" x14ac:dyDescent="0.25">
      <c r="C146" s="71" t="s">
        <v>183</v>
      </c>
      <c r="D146" s="72">
        <v>6845.6787420000001</v>
      </c>
      <c r="E146" s="72">
        <v>6522.6801169999999</v>
      </c>
      <c r="F146" s="72">
        <v>8232.0930000000008</v>
      </c>
      <c r="G146" s="72">
        <v>7219.8720640000001</v>
      </c>
      <c r="H146" s="121">
        <v>9067</v>
      </c>
      <c r="I146" s="121">
        <v>8713</v>
      </c>
    </row>
    <row r="147" spans="3:9" x14ac:dyDescent="0.25">
      <c r="C147" s="71" t="s">
        <v>184</v>
      </c>
      <c r="D147" s="72">
        <v>294.78030000000001</v>
      </c>
      <c r="E147" s="72">
        <v>255.57817900000001</v>
      </c>
      <c r="F147" s="72">
        <v>353.62700000000001</v>
      </c>
      <c r="G147" s="72">
        <v>318.812161</v>
      </c>
      <c r="H147" s="121">
        <v>434</v>
      </c>
      <c r="I147" s="121">
        <v>366</v>
      </c>
    </row>
    <row r="148" spans="3:9" x14ac:dyDescent="0.25">
      <c r="C148" s="71" t="s">
        <v>185</v>
      </c>
      <c r="D148" s="72">
        <v>2503.3020000000001</v>
      </c>
      <c r="E148" s="72">
        <v>2308.9703939999999</v>
      </c>
      <c r="F148" s="72">
        <v>3209.81</v>
      </c>
      <c r="G148" s="72">
        <v>3182.2686100000001</v>
      </c>
      <c r="H148" s="121">
        <v>4181</v>
      </c>
      <c r="I148" s="121">
        <v>4165</v>
      </c>
    </row>
    <row r="149" spans="3:9" x14ac:dyDescent="0.25">
      <c r="C149" s="71" t="s">
        <v>186</v>
      </c>
      <c r="D149" s="72">
        <v>93</v>
      </c>
      <c r="E149" s="72">
        <v>58.019869</v>
      </c>
      <c r="F149" s="72">
        <v>126</v>
      </c>
      <c r="G149" s="72">
        <v>71.368364</v>
      </c>
      <c r="H149" s="121">
        <v>92</v>
      </c>
      <c r="I149" s="121">
        <v>91</v>
      </c>
    </row>
  </sheetData>
  <mergeCells count="27">
    <mergeCell ref="D144:E144"/>
    <mergeCell ref="F144:G144"/>
    <mergeCell ref="H144:I144"/>
    <mergeCell ref="D124:E124"/>
    <mergeCell ref="F124:G124"/>
    <mergeCell ref="H124:I124"/>
    <mergeCell ref="D136:E136"/>
    <mergeCell ref="F136:G136"/>
    <mergeCell ref="H136:I136"/>
    <mergeCell ref="D103:E103"/>
    <mergeCell ref="F103:G103"/>
    <mergeCell ref="H103:I103"/>
    <mergeCell ref="D115:E115"/>
    <mergeCell ref="F115:G115"/>
    <mergeCell ref="H115:I115"/>
    <mergeCell ref="B77:C78"/>
    <mergeCell ref="D77:E77"/>
    <mergeCell ref="F77:G77"/>
    <mergeCell ref="H77:I77"/>
    <mergeCell ref="D92:E92"/>
    <mergeCell ref="F92:G92"/>
    <mergeCell ref="H92:I92"/>
    <mergeCell ref="B3:C4"/>
    <mergeCell ref="D3:E3"/>
    <mergeCell ref="F3:G3"/>
    <mergeCell ref="B68:C68"/>
    <mergeCell ref="H3:I3"/>
  </mergeCells>
  <conditionalFormatting sqref="J79:J88 J9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9:L88 K90:L9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05:J1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5:K1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05:L1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41"/>
  <sheetViews>
    <sheetView topLeftCell="A5" workbookViewId="0">
      <selection activeCell="K5" sqref="F1:K1048576"/>
    </sheetView>
  </sheetViews>
  <sheetFormatPr defaultRowHeight="15" x14ac:dyDescent="0.25"/>
  <cols>
    <col min="1" max="1" width="9.140625" style="57"/>
    <col min="2" max="2" width="5.28515625" style="57" customWidth="1"/>
    <col min="3" max="3" width="4.7109375" style="57" customWidth="1"/>
    <col min="4" max="4" width="34" style="57" customWidth="1"/>
    <col min="5" max="5" width="15.28515625" style="124" hidden="1" customWidth="1"/>
    <col min="6" max="9" width="12.7109375" style="124" customWidth="1"/>
    <col min="10" max="11" width="12.7109375" style="57" customWidth="1"/>
    <col min="12" max="16384" width="9.140625" style="57"/>
  </cols>
  <sheetData>
    <row r="3" spans="2:11" ht="16.5" thickBot="1" x14ac:dyDescent="0.3">
      <c r="E3" s="202"/>
    </row>
    <row r="4" spans="2:11" x14ac:dyDescent="0.25">
      <c r="B4" s="403" t="s">
        <v>660</v>
      </c>
      <c r="C4" s="404"/>
      <c r="D4" s="404"/>
      <c r="E4" s="404"/>
      <c r="F4" s="404"/>
      <c r="G4" s="404"/>
      <c r="H4" s="404"/>
      <c r="I4" s="404"/>
    </row>
    <row r="5" spans="2:11" ht="22.5" x14ac:dyDescent="0.25">
      <c r="B5" s="390" t="s">
        <v>641</v>
      </c>
      <c r="C5" s="391"/>
      <c r="D5" s="392"/>
      <c r="E5" s="176" t="s">
        <v>171</v>
      </c>
      <c r="F5" s="136" t="s">
        <v>171</v>
      </c>
      <c r="G5" s="136" t="s">
        <v>662</v>
      </c>
      <c r="H5" s="136" t="s">
        <v>172</v>
      </c>
      <c r="I5" s="136" t="s">
        <v>663</v>
      </c>
      <c r="J5" s="136"/>
      <c r="K5" s="136"/>
    </row>
    <row r="6" spans="2:11" s="138" customFormat="1" x14ac:dyDescent="0.25">
      <c r="B6" s="393" t="s">
        <v>664</v>
      </c>
      <c r="C6" s="394"/>
      <c r="D6" s="394"/>
      <c r="E6" s="164">
        <f>E7+E9+E11+E13</f>
        <v>1221942</v>
      </c>
      <c r="F6" s="164">
        <f>F7+F9+F11+F13</f>
        <v>1383116</v>
      </c>
      <c r="G6" s="164">
        <f>G7+G9+G11+G13</f>
        <v>1350150.906</v>
      </c>
      <c r="H6" s="164">
        <f>H7+H9+H11+H13</f>
        <v>1612731</v>
      </c>
      <c r="I6" s="164">
        <f>I7+I9+I11+I13</f>
        <v>1569308.679</v>
      </c>
      <c r="J6" s="164">
        <f t="shared" ref="J6:K6" si="0">J7+J9+J11+J13</f>
        <v>1578260000</v>
      </c>
      <c r="K6" s="164">
        <f t="shared" si="0"/>
        <v>1476209687</v>
      </c>
    </row>
    <row r="7" spans="2:11" x14ac:dyDescent="0.25">
      <c r="B7" s="484" t="s">
        <v>760</v>
      </c>
      <c r="C7" s="485"/>
      <c r="D7" s="485"/>
      <c r="E7" s="167">
        <f t="shared" ref="E7" si="1">SUM(E8:E8)</f>
        <v>111510</v>
      </c>
      <c r="F7" s="165">
        <f t="shared" ref="F7:J7" si="2">F8</f>
        <v>112942.178</v>
      </c>
      <c r="G7" s="165">
        <f t="shared" si="2"/>
        <v>110270.24400000001</v>
      </c>
      <c r="H7" s="165">
        <f t="shared" si="2"/>
        <v>471862</v>
      </c>
      <c r="I7" s="165">
        <f t="shared" si="2"/>
        <v>466407.864</v>
      </c>
      <c r="J7" s="165">
        <f t="shared" si="2"/>
        <v>438374000</v>
      </c>
      <c r="K7" s="165">
        <f>K8</f>
        <v>431728925</v>
      </c>
    </row>
    <row r="8" spans="2:11" x14ac:dyDescent="0.25">
      <c r="B8" s="143"/>
      <c r="C8" s="145">
        <v>20</v>
      </c>
      <c r="D8" s="145" t="s">
        <v>761</v>
      </c>
      <c r="E8" s="147">
        <v>111510</v>
      </c>
      <c r="F8" s="147">
        <v>112942.178</v>
      </c>
      <c r="G8" s="147">
        <v>110270.24400000001</v>
      </c>
      <c r="H8" s="147">
        <v>471862</v>
      </c>
      <c r="I8" s="147">
        <v>466407.864</v>
      </c>
      <c r="J8" s="147">
        <v>438374000</v>
      </c>
      <c r="K8" s="147">
        <v>431728925</v>
      </c>
    </row>
    <row r="9" spans="2:11" x14ac:dyDescent="0.25">
      <c r="B9" s="486" t="s">
        <v>762</v>
      </c>
      <c r="C9" s="487"/>
      <c r="D9" s="487"/>
      <c r="E9" s="165">
        <f t="shared" ref="E9" si="3">SUM(E10:E10)</f>
        <v>45314</v>
      </c>
      <c r="F9" s="165">
        <f t="shared" ref="F9:J9" si="4">F10</f>
        <v>40582.845000000001</v>
      </c>
      <c r="G9" s="165">
        <f t="shared" si="4"/>
        <v>22600.245999999999</v>
      </c>
      <c r="H9" s="165">
        <f t="shared" si="4"/>
        <v>45649</v>
      </c>
      <c r="I9" s="165">
        <f t="shared" si="4"/>
        <v>25605.344000000001</v>
      </c>
      <c r="J9" s="165">
        <f t="shared" si="4"/>
        <v>39722700</v>
      </c>
      <c r="K9" s="165">
        <f>K10</f>
        <v>19425645</v>
      </c>
    </row>
    <row r="10" spans="2:11" x14ac:dyDescent="0.25">
      <c r="B10" s="143"/>
      <c r="C10" s="145">
        <v>40</v>
      </c>
      <c r="D10" s="145" t="s">
        <v>763</v>
      </c>
      <c r="E10" s="147">
        <v>45314</v>
      </c>
      <c r="F10" s="147">
        <v>40582.845000000001</v>
      </c>
      <c r="G10" s="147">
        <v>22600.245999999999</v>
      </c>
      <c r="H10" s="147">
        <v>45649</v>
      </c>
      <c r="I10" s="147">
        <v>25605.344000000001</v>
      </c>
      <c r="J10" s="147">
        <v>39722700</v>
      </c>
      <c r="K10" s="147">
        <v>19425645</v>
      </c>
    </row>
    <row r="11" spans="2:11" x14ac:dyDescent="0.25">
      <c r="B11" s="474" t="s">
        <v>764</v>
      </c>
      <c r="C11" s="475"/>
      <c r="D11" s="475"/>
      <c r="E11" s="165">
        <f t="shared" ref="E11:J11" si="5">E12</f>
        <v>72624</v>
      </c>
      <c r="F11" s="165">
        <f t="shared" si="5"/>
        <v>30516.976999999999</v>
      </c>
      <c r="G11" s="165">
        <f t="shared" si="5"/>
        <v>24686.107</v>
      </c>
      <c r="H11" s="165">
        <f t="shared" si="5"/>
        <v>70020</v>
      </c>
      <c r="I11" s="165">
        <f t="shared" si="5"/>
        <v>65283.086000000003</v>
      </c>
      <c r="J11" s="165">
        <f t="shared" si="5"/>
        <v>76220000</v>
      </c>
      <c r="K11" s="165">
        <f>K12</f>
        <v>43355394</v>
      </c>
    </row>
    <row r="12" spans="2:11" x14ac:dyDescent="0.25">
      <c r="B12" s="143"/>
      <c r="C12" s="144" t="s">
        <v>271</v>
      </c>
      <c r="D12" s="153" t="s">
        <v>268</v>
      </c>
      <c r="E12" s="147">
        <v>72624</v>
      </c>
      <c r="F12" s="147">
        <v>30516.976999999999</v>
      </c>
      <c r="G12" s="147">
        <v>24686.107</v>
      </c>
      <c r="H12" s="147">
        <v>70020</v>
      </c>
      <c r="I12" s="147">
        <v>65283.086000000003</v>
      </c>
      <c r="J12" s="147">
        <v>76220000</v>
      </c>
      <c r="K12" s="147">
        <v>43355394</v>
      </c>
    </row>
    <row r="13" spans="2:11" x14ac:dyDescent="0.25">
      <c r="B13" s="474" t="s">
        <v>765</v>
      </c>
      <c r="C13" s="475"/>
      <c r="D13" s="475"/>
      <c r="E13" s="165">
        <f t="shared" ref="E13:J13" si="6">SUM(E14:E15)</f>
        <v>992494</v>
      </c>
      <c r="F13" s="165">
        <f t="shared" si="6"/>
        <v>1199074</v>
      </c>
      <c r="G13" s="165">
        <f t="shared" si="6"/>
        <v>1192594.3089999999</v>
      </c>
      <c r="H13" s="165">
        <f t="shared" si="6"/>
        <v>1025200</v>
      </c>
      <c r="I13" s="165">
        <f t="shared" si="6"/>
        <v>1012012.385</v>
      </c>
      <c r="J13" s="165">
        <f t="shared" si="6"/>
        <v>1023943300</v>
      </c>
      <c r="K13" s="165">
        <f>SUM(K14:K15)</f>
        <v>981699723</v>
      </c>
    </row>
    <row r="14" spans="2:11" x14ac:dyDescent="0.25">
      <c r="B14" s="143"/>
      <c r="C14" s="144" t="s">
        <v>281</v>
      </c>
      <c r="D14" s="145" t="s">
        <v>766</v>
      </c>
      <c r="E14" s="147">
        <v>900000</v>
      </c>
      <c r="F14" s="147">
        <v>1110000</v>
      </c>
      <c r="G14" s="147">
        <v>1110000</v>
      </c>
      <c r="H14" s="147">
        <v>900000</v>
      </c>
      <c r="I14" s="147">
        <v>900000</v>
      </c>
      <c r="J14" s="147">
        <v>900000000</v>
      </c>
      <c r="K14" s="147">
        <v>900000000</v>
      </c>
    </row>
    <row r="15" spans="2:11" x14ac:dyDescent="0.25">
      <c r="B15" s="161"/>
      <c r="C15" s="168" t="s">
        <v>282</v>
      </c>
      <c r="D15" s="175" t="s">
        <v>404</v>
      </c>
      <c r="E15" s="170">
        <v>92494</v>
      </c>
      <c r="F15" s="170">
        <v>89074</v>
      </c>
      <c r="G15" s="170">
        <v>82594.308999999994</v>
      </c>
      <c r="H15" s="170">
        <v>125200</v>
      </c>
      <c r="I15" s="170">
        <v>112012.38499999999</v>
      </c>
      <c r="J15" s="170">
        <v>123943300</v>
      </c>
      <c r="K15" s="170">
        <v>81699723</v>
      </c>
    </row>
    <row r="16" spans="2:11" x14ac:dyDescent="0.25">
      <c r="B16" s="395" t="s">
        <v>666</v>
      </c>
      <c r="C16" s="396"/>
      <c r="D16" s="148"/>
      <c r="E16" s="162"/>
      <c r="F16" s="162"/>
      <c r="G16" s="162"/>
      <c r="H16" s="162"/>
      <c r="I16" s="162"/>
      <c r="J16" s="162"/>
      <c r="K16" s="162"/>
    </row>
    <row r="17" spans="2:11" x14ac:dyDescent="0.25">
      <c r="B17" s="386">
        <v>40</v>
      </c>
      <c r="C17" s="387"/>
      <c r="D17" s="151" t="s">
        <v>667</v>
      </c>
      <c r="E17" s="171">
        <f>E18+E19+E20</f>
        <v>101442</v>
      </c>
      <c r="F17" s="171">
        <f t="shared" ref="F17:J17" si="7">SUM(F18:F20)</f>
        <v>102480</v>
      </c>
      <c r="G17" s="171">
        <f t="shared" si="7"/>
        <v>100710.04500000001</v>
      </c>
      <c r="H17" s="171">
        <f t="shared" si="7"/>
        <v>101549</v>
      </c>
      <c r="I17" s="171">
        <f t="shared" si="7"/>
        <v>100731.11799999999</v>
      </c>
      <c r="J17" s="171">
        <f t="shared" si="7"/>
        <v>120150000</v>
      </c>
      <c r="K17" s="171">
        <f>SUM(K18:K20)</f>
        <v>116561177</v>
      </c>
    </row>
    <row r="18" spans="2:11" x14ac:dyDescent="0.25">
      <c r="B18" s="143"/>
      <c r="C18" s="145">
        <v>401</v>
      </c>
      <c r="D18" s="145" t="s">
        <v>668</v>
      </c>
      <c r="E18" s="147">
        <v>73542</v>
      </c>
      <c r="F18" s="147">
        <v>71918</v>
      </c>
      <c r="G18" s="147">
        <v>70976.634000000005</v>
      </c>
      <c r="H18" s="147">
        <v>71452</v>
      </c>
      <c r="I18" s="147">
        <v>71139.876999999993</v>
      </c>
      <c r="J18" s="147">
        <v>84755000</v>
      </c>
      <c r="K18" s="147">
        <v>82336462</v>
      </c>
    </row>
    <row r="19" spans="2:11" x14ac:dyDescent="0.25">
      <c r="B19" s="143"/>
      <c r="C19" s="145">
        <v>402</v>
      </c>
      <c r="D19" s="145" t="s">
        <v>87</v>
      </c>
      <c r="E19" s="147">
        <v>27900</v>
      </c>
      <c r="F19" s="147">
        <v>28082</v>
      </c>
      <c r="G19" s="147">
        <v>27546.411</v>
      </c>
      <c r="H19" s="147">
        <v>27648</v>
      </c>
      <c r="I19" s="147">
        <v>27575.241000000002</v>
      </c>
      <c r="J19" s="147">
        <v>32934000</v>
      </c>
      <c r="K19" s="147">
        <v>31934715</v>
      </c>
    </row>
    <row r="20" spans="2:11" x14ac:dyDescent="0.25">
      <c r="B20" s="143"/>
      <c r="C20" s="145">
        <v>404</v>
      </c>
      <c r="D20" s="145" t="s">
        <v>88</v>
      </c>
      <c r="E20" s="147">
        <v>0</v>
      </c>
      <c r="F20" s="147">
        <v>2480</v>
      </c>
      <c r="G20" s="147">
        <v>2187</v>
      </c>
      <c r="H20" s="147">
        <v>2449</v>
      </c>
      <c r="I20" s="147">
        <v>2016</v>
      </c>
      <c r="J20" s="147">
        <v>2461000</v>
      </c>
      <c r="K20" s="147">
        <v>2290000</v>
      </c>
    </row>
    <row r="21" spans="2:11" x14ac:dyDescent="0.25">
      <c r="B21" s="386">
        <v>42</v>
      </c>
      <c r="C21" s="387"/>
      <c r="D21" s="151" t="s">
        <v>670</v>
      </c>
      <c r="E21" s="171">
        <f t="shared" ref="E21:J21" si="8">SUM(E22:E27)</f>
        <v>112700</v>
      </c>
      <c r="F21" s="171">
        <f t="shared" si="8"/>
        <v>128200.83</v>
      </c>
      <c r="G21" s="171">
        <f t="shared" si="8"/>
        <v>111180.90300000001</v>
      </c>
      <c r="H21" s="171">
        <f t="shared" si="8"/>
        <v>147227.391</v>
      </c>
      <c r="I21" s="171">
        <f t="shared" si="8"/>
        <v>126648.592</v>
      </c>
      <c r="J21" s="171">
        <f t="shared" si="8"/>
        <v>145770000</v>
      </c>
      <c r="K21" s="171">
        <f>SUM(K22:K27)</f>
        <v>110315852</v>
      </c>
    </row>
    <row r="22" spans="2:11" x14ac:dyDescent="0.25">
      <c r="B22" s="143"/>
      <c r="C22" s="145">
        <v>420</v>
      </c>
      <c r="D22" s="145" t="s">
        <v>671</v>
      </c>
      <c r="E22" s="147">
        <v>5500</v>
      </c>
      <c r="F22" s="147">
        <v>5000</v>
      </c>
      <c r="G22" s="147">
        <v>847.21299999999997</v>
      </c>
      <c r="H22" s="147">
        <v>6800</v>
      </c>
      <c r="I22" s="147">
        <v>3787.0059999999999</v>
      </c>
      <c r="J22" s="147">
        <v>7000000</v>
      </c>
      <c r="K22" s="147">
        <v>4325271</v>
      </c>
    </row>
    <row r="23" spans="2:11" ht="22.5" x14ac:dyDescent="0.25">
      <c r="B23" s="143"/>
      <c r="C23" s="145">
        <v>421</v>
      </c>
      <c r="D23" s="153" t="s">
        <v>672</v>
      </c>
      <c r="E23" s="147">
        <v>11000</v>
      </c>
      <c r="F23" s="147">
        <v>11500.83</v>
      </c>
      <c r="G23" s="147">
        <v>10468.784</v>
      </c>
      <c r="H23" s="147">
        <v>20515</v>
      </c>
      <c r="I23" s="147">
        <v>12419.968000000001</v>
      </c>
      <c r="J23" s="147">
        <v>17700000</v>
      </c>
      <c r="K23" s="147">
        <v>12915422</v>
      </c>
    </row>
    <row r="24" spans="2:11" x14ac:dyDescent="0.25">
      <c r="B24" s="143"/>
      <c r="C24" s="145">
        <v>423</v>
      </c>
      <c r="D24" s="145" t="s">
        <v>673</v>
      </c>
      <c r="E24" s="147">
        <v>800</v>
      </c>
      <c r="F24" s="147">
        <v>800</v>
      </c>
      <c r="G24" s="147">
        <v>385.63299999999998</v>
      </c>
      <c r="H24" s="147">
        <v>540</v>
      </c>
      <c r="I24" s="147">
        <v>324.35399999999998</v>
      </c>
      <c r="J24" s="147">
        <v>800000</v>
      </c>
      <c r="K24" s="147">
        <v>248659</v>
      </c>
    </row>
    <row r="25" spans="2:11" x14ac:dyDescent="0.25">
      <c r="B25" s="143"/>
      <c r="C25" s="145">
        <v>424</v>
      </c>
      <c r="D25" s="145" t="s">
        <v>674</v>
      </c>
      <c r="E25" s="147">
        <v>50500</v>
      </c>
      <c r="F25" s="147">
        <v>48500</v>
      </c>
      <c r="G25" s="147">
        <v>44616.919000000002</v>
      </c>
      <c r="H25" s="147">
        <v>63257.391000000003</v>
      </c>
      <c r="I25" s="147">
        <v>60039.377</v>
      </c>
      <c r="J25" s="147">
        <v>50813000</v>
      </c>
      <c r="K25" s="147">
        <v>34294693</v>
      </c>
    </row>
    <row r="26" spans="2:11" x14ac:dyDescent="0.25">
      <c r="B26" s="143"/>
      <c r="C26" s="145">
        <v>425</v>
      </c>
      <c r="D26" s="145" t="s">
        <v>675</v>
      </c>
      <c r="E26" s="147">
        <v>37500</v>
      </c>
      <c r="F26" s="147">
        <v>47700</v>
      </c>
      <c r="G26" s="147">
        <v>42655.819000000003</v>
      </c>
      <c r="H26" s="147">
        <v>42215</v>
      </c>
      <c r="I26" s="147">
        <v>37174.341</v>
      </c>
      <c r="J26" s="147">
        <v>40757000</v>
      </c>
      <c r="K26" s="147">
        <v>32261238</v>
      </c>
    </row>
    <row r="27" spans="2:11" x14ac:dyDescent="0.25">
      <c r="B27" s="143"/>
      <c r="C27" s="145">
        <v>426</v>
      </c>
      <c r="D27" s="145" t="s">
        <v>676</v>
      </c>
      <c r="E27" s="147">
        <v>7400</v>
      </c>
      <c r="F27" s="147">
        <v>14700</v>
      </c>
      <c r="G27" s="147">
        <v>12206.535</v>
      </c>
      <c r="H27" s="147">
        <v>13900</v>
      </c>
      <c r="I27" s="147">
        <v>12903.546</v>
      </c>
      <c r="J27" s="147">
        <v>28700000</v>
      </c>
      <c r="K27" s="147">
        <v>26270569</v>
      </c>
    </row>
    <row r="28" spans="2:11" x14ac:dyDescent="0.25">
      <c r="B28" s="386">
        <v>46</v>
      </c>
      <c r="C28" s="387"/>
      <c r="D28" s="151" t="s">
        <v>677</v>
      </c>
      <c r="E28" s="171">
        <f>E29+E30+E31</f>
        <v>900300</v>
      </c>
      <c r="F28" s="171">
        <f t="shared" ref="F28:J28" si="9">SUM(F29:F31)</f>
        <v>1110300</v>
      </c>
      <c r="G28" s="171">
        <f t="shared" si="9"/>
        <v>1110284.916</v>
      </c>
      <c r="H28" s="171">
        <f t="shared" si="9"/>
        <v>1253664.6089999999</v>
      </c>
      <c r="I28" s="171">
        <f t="shared" si="9"/>
        <v>1252844.6459999999</v>
      </c>
      <c r="J28" s="171">
        <f t="shared" si="9"/>
        <v>1205500000</v>
      </c>
      <c r="K28" s="171">
        <f>SUM(K29:K31)</f>
        <v>1205223854</v>
      </c>
    </row>
    <row r="29" spans="2:11" x14ac:dyDescent="0.25">
      <c r="B29" s="143"/>
      <c r="C29" s="145">
        <v>461</v>
      </c>
      <c r="D29" s="145" t="s">
        <v>767</v>
      </c>
      <c r="E29" s="147">
        <v>900000</v>
      </c>
      <c r="F29" s="147">
        <v>1110000</v>
      </c>
      <c r="G29" s="147">
        <v>1110000</v>
      </c>
      <c r="H29" s="147">
        <v>1250000</v>
      </c>
      <c r="I29" s="147">
        <v>1250000</v>
      </c>
      <c r="J29" s="147">
        <v>1200000000</v>
      </c>
      <c r="K29" s="147">
        <v>1200000000</v>
      </c>
    </row>
    <row r="30" spans="2:11" x14ac:dyDescent="0.25">
      <c r="B30" s="143"/>
      <c r="C30" s="145">
        <v>464</v>
      </c>
      <c r="D30" s="145" t="s">
        <v>678</v>
      </c>
      <c r="E30" s="147">
        <v>300</v>
      </c>
      <c r="F30" s="147">
        <v>223</v>
      </c>
      <c r="G30" s="147">
        <v>208.29400000000001</v>
      </c>
      <c r="H30" s="147">
        <v>3650</v>
      </c>
      <c r="I30" s="147">
        <v>2830.0369999999998</v>
      </c>
      <c r="J30" s="147">
        <v>5500000</v>
      </c>
      <c r="K30" s="147">
        <v>5223854</v>
      </c>
    </row>
    <row r="31" spans="2:11" x14ac:dyDescent="0.25">
      <c r="B31" s="143"/>
      <c r="C31" s="145">
        <v>465</v>
      </c>
      <c r="D31" s="145" t="s">
        <v>89</v>
      </c>
      <c r="E31" s="147">
        <v>0</v>
      </c>
      <c r="F31" s="147">
        <v>77</v>
      </c>
      <c r="G31" s="147">
        <v>76.622</v>
      </c>
      <c r="H31" s="147">
        <v>14.609</v>
      </c>
      <c r="I31" s="147">
        <v>14.609</v>
      </c>
      <c r="J31" s="147">
        <v>0</v>
      </c>
      <c r="K31" s="147">
        <v>0</v>
      </c>
    </row>
    <row r="32" spans="2:11" x14ac:dyDescent="0.25">
      <c r="B32" s="386">
        <v>48</v>
      </c>
      <c r="C32" s="387"/>
      <c r="D32" s="151" t="s">
        <v>679</v>
      </c>
      <c r="E32" s="171">
        <f t="shared" ref="E32:J32" si="10">SUM(E33:E38)</f>
        <v>107500</v>
      </c>
      <c r="F32" s="171">
        <f t="shared" si="10"/>
        <v>42135.17</v>
      </c>
      <c r="G32" s="171">
        <f t="shared" si="10"/>
        <v>27975.042000000001</v>
      </c>
      <c r="H32" s="171">
        <f t="shared" si="10"/>
        <v>110290</v>
      </c>
      <c r="I32" s="171">
        <f t="shared" si="10"/>
        <v>89084.323000000004</v>
      </c>
      <c r="J32" s="171">
        <f t="shared" si="10"/>
        <v>106840000</v>
      </c>
      <c r="K32" s="171">
        <f>SUM(K33:K38)</f>
        <v>44081804</v>
      </c>
    </row>
    <row r="33" spans="2:11" x14ac:dyDescent="0.25">
      <c r="B33" s="143"/>
      <c r="C33" s="145">
        <v>480</v>
      </c>
      <c r="D33" s="145" t="s">
        <v>96</v>
      </c>
      <c r="E33" s="147">
        <v>38266</v>
      </c>
      <c r="F33" s="147">
        <v>12715.071</v>
      </c>
      <c r="G33" s="147">
        <v>3023.3270000000002</v>
      </c>
      <c r="H33" s="147">
        <v>16730</v>
      </c>
      <c r="I33" s="147">
        <v>13187.57</v>
      </c>
      <c r="J33" s="147">
        <v>32909000</v>
      </c>
      <c r="K33" s="147">
        <v>16449110</v>
      </c>
    </row>
    <row r="34" spans="2:11" x14ac:dyDescent="0.25">
      <c r="B34" s="143"/>
      <c r="C34" s="145">
        <v>481</v>
      </c>
      <c r="D34" s="145" t="s">
        <v>97</v>
      </c>
      <c r="E34" s="147">
        <v>1471</v>
      </c>
      <c r="F34" s="147">
        <v>413.15800000000002</v>
      </c>
      <c r="G34" s="147">
        <v>398.30799999999999</v>
      </c>
      <c r="H34" s="147">
        <v>0</v>
      </c>
      <c r="I34" s="147">
        <v>0</v>
      </c>
      <c r="J34" s="345">
        <v>0</v>
      </c>
      <c r="K34" s="345">
        <v>0</v>
      </c>
    </row>
    <row r="35" spans="2:11" x14ac:dyDescent="0.25">
      <c r="B35" s="143"/>
      <c r="C35" s="145">
        <v>482</v>
      </c>
      <c r="D35" s="145" t="s">
        <v>768</v>
      </c>
      <c r="E35" s="147">
        <v>2207</v>
      </c>
      <c r="F35" s="147">
        <v>772.45</v>
      </c>
      <c r="G35" s="147">
        <v>0</v>
      </c>
      <c r="H35" s="147">
        <v>360</v>
      </c>
      <c r="I35" s="147">
        <v>0</v>
      </c>
      <c r="J35" s="147">
        <v>0</v>
      </c>
      <c r="K35" s="147">
        <v>0</v>
      </c>
    </row>
    <row r="36" spans="2:11" x14ac:dyDescent="0.25">
      <c r="B36" s="143"/>
      <c r="C36" s="145">
        <v>483</v>
      </c>
      <c r="D36" s="145" t="s">
        <v>99</v>
      </c>
      <c r="E36" s="147">
        <v>4236</v>
      </c>
      <c r="F36" s="147">
        <v>3834.491</v>
      </c>
      <c r="G36" s="147">
        <v>826.89099999999996</v>
      </c>
      <c r="H36" s="147">
        <v>0</v>
      </c>
      <c r="I36" s="147">
        <v>0</v>
      </c>
      <c r="J36" s="147">
        <v>0</v>
      </c>
      <c r="K36" s="147">
        <v>0</v>
      </c>
    </row>
    <row r="37" spans="2:11" x14ac:dyDescent="0.25">
      <c r="B37" s="143"/>
      <c r="C37" s="145">
        <v>485</v>
      </c>
      <c r="D37" s="145" t="s">
        <v>702</v>
      </c>
      <c r="E37" s="147">
        <v>49320</v>
      </c>
      <c r="F37" s="147">
        <v>24400</v>
      </c>
      <c r="G37" s="147">
        <v>23726.516</v>
      </c>
      <c r="H37" s="147">
        <v>93200</v>
      </c>
      <c r="I37" s="147">
        <v>75896.752999999997</v>
      </c>
      <c r="J37" s="147">
        <v>73931000</v>
      </c>
      <c r="K37" s="147">
        <v>27632694</v>
      </c>
    </row>
    <row r="38" spans="2:11" ht="15.75" thickBot="1" x14ac:dyDescent="0.3">
      <c r="B38" s="163"/>
      <c r="C38" s="174">
        <v>489</v>
      </c>
      <c r="D38" s="174" t="s">
        <v>735</v>
      </c>
      <c r="E38" s="158">
        <v>12000</v>
      </c>
      <c r="F38" s="158">
        <v>0</v>
      </c>
      <c r="G38" s="158">
        <v>0</v>
      </c>
      <c r="H38" s="158">
        <v>0</v>
      </c>
      <c r="I38" s="158">
        <v>0</v>
      </c>
      <c r="J38" s="158">
        <v>0</v>
      </c>
      <c r="K38" s="158">
        <v>0</v>
      </c>
    </row>
    <row r="39" spans="2:11" x14ac:dyDescent="0.25">
      <c r="D39" s="159"/>
      <c r="E39" s="124">
        <f>E32+E28+E21+E17</f>
        <v>1221942</v>
      </c>
      <c r="F39" s="124">
        <f>F32+F28+F21+F17</f>
        <v>1383116</v>
      </c>
      <c r="G39" s="124">
        <f>G32+G28+G21+G17</f>
        <v>1350150.9059999997</v>
      </c>
      <c r="H39" s="124">
        <f>H32+H28+H21+H17</f>
        <v>1612731</v>
      </c>
      <c r="I39" s="124">
        <f>I32+I28+I21+I17</f>
        <v>1569308.679</v>
      </c>
    </row>
    <row r="40" spans="2:11" x14ac:dyDescent="0.25">
      <c r="D40" s="159"/>
      <c r="E40" s="134">
        <f t="shared" ref="E40" si="11">E39-E6</f>
        <v>0</v>
      </c>
      <c r="F40" s="134">
        <f>F39-F6</f>
        <v>0</v>
      </c>
      <c r="G40" s="134">
        <f>G39-G6</f>
        <v>0</v>
      </c>
      <c r="H40" s="134">
        <f>H39-H6</f>
        <v>0</v>
      </c>
      <c r="I40" s="134">
        <f>I39-I6</f>
        <v>0</v>
      </c>
    </row>
    <row r="41" spans="2:11" x14ac:dyDescent="0.25">
      <c r="D41" s="159"/>
    </row>
  </sheetData>
  <mergeCells count="12">
    <mergeCell ref="B32:C32"/>
    <mergeCell ref="B4:I4"/>
    <mergeCell ref="B5:D5"/>
    <mergeCell ref="B6:D6"/>
    <mergeCell ref="B7:D7"/>
    <mergeCell ref="B9:D9"/>
    <mergeCell ref="B11:D11"/>
    <mergeCell ref="B13:D13"/>
    <mergeCell ref="B16:C16"/>
    <mergeCell ref="B17:C17"/>
    <mergeCell ref="B21:C21"/>
    <mergeCell ref="B28:C28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7"/>
  <sheetViews>
    <sheetView topLeftCell="B1" zoomScale="90" zoomScaleNormal="90" workbookViewId="0">
      <selection activeCell="K6" sqref="K6"/>
    </sheetView>
  </sheetViews>
  <sheetFormatPr defaultColWidth="17.5703125" defaultRowHeight="15" x14ac:dyDescent="0.25"/>
  <cols>
    <col min="1" max="1" width="6" style="306" customWidth="1"/>
    <col min="2" max="2" width="7.42578125" style="306" customWidth="1"/>
    <col min="3" max="3" width="4.140625" style="306" customWidth="1"/>
    <col min="4" max="4" width="35.7109375" style="306" customWidth="1"/>
    <col min="5" max="8" width="15" style="306" customWidth="1"/>
    <col min="9" max="16384" width="17.5703125" style="306"/>
  </cols>
  <sheetData>
    <row r="1" spans="1:71" ht="15.75" thickBot="1" x14ac:dyDescent="0.3">
      <c r="I1" s="306">
        <v>1000</v>
      </c>
    </row>
    <row r="2" spans="1:71" ht="15.75" thickBot="1" x14ac:dyDescent="0.3">
      <c r="B2" s="397" t="s">
        <v>660</v>
      </c>
      <c r="C2" s="398"/>
      <c r="D2" s="398"/>
      <c r="E2" s="398"/>
      <c r="F2" s="398"/>
      <c r="G2" s="398"/>
      <c r="H2" s="398"/>
    </row>
    <row r="3" spans="1:71" ht="22.5" x14ac:dyDescent="0.25">
      <c r="B3" s="457" t="s">
        <v>1072</v>
      </c>
      <c r="C3" s="458"/>
      <c r="D3" s="459"/>
      <c r="E3" s="339" t="s">
        <v>171</v>
      </c>
      <c r="F3" s="339" t="s">
        <v>662</v>
      </c>
      <c r="G3" s="339" t="s">
        <v>172</v>
      </c>
      <c r="H3" s="339" t="s">
        <v>663</v>
      </c>
      <c r="I3" s="339"/>
      <c r="J3" s="339"/>
    </row>
    <row r="4" spans="1:71" ht="14.45" customHeight="1" x14ac:dyDescent="0.25">
      <c r="B4" s="409" t="s">
        <v>739</v>
      </c>
      <c r="C4" s="410"/>
      <c r="D4" s="410"/>
      <c r="E4" s="307">
        <f t="shared" ref="E4:H4" si="0">SUM(E5,E8,E13,E15)</f>
        <v>226968</v>
      </c>
      <c r="F4" s="307">
        <f t="shared" si="0"/>
        <v>214447.79</v>
      </c>
      <c r="G4" s="307">
        <f t="shared" si="0"/>
        <v>209480</v>
      </c>
      <c r="H4" s="307">
        <f t="shared" si="0"/>
        <v>201523.43200000003</v>
      </c>
      <c r="I4" s="307"/>
      <c r="J4" s="307"/>
    </row>
    <row r="5" spans="1:71" s="304" customFormat="1" x14ac:dyDescent="0.25">
      <c r="A5" s="303"/>
      <c r="B5" s="460">
        <v>1</v>
      </c>
      <c r="C5" s="461"/>
      <c r="D5" s="200" t="s">
        <v>684</v>
      </c>
      <c r="E5" s="165">
        <f t="shared" ref="E5:I5" si="1">SUM(E6:E7)</f>
        <v>152314.47200000001</v>
      </c>
      <c r="F5" s="165">
        <f t="shared" si="1"/>
        <v>147422.32800000001</v>
      </c>
      <c r="G5" s="165">
        <f t="shared" si="1"/>
        <v>159097.245</v>
      </c>
      <c r="H5" s="165">
        <f t="shared" si="1"/>
        <v>156304.68400000001</v>
      </c>
      <c r="I5" s="165">
        <f t="shared" si="1"/>
        <v>170169000</v>
      </c>
      <c r="J5" s="165">
        <f>SUM(J6:J7)</f>
        <v>163717563</v>
      </c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  <c r="BL5" s="303"/>
      <c r="BM5" s="303"/>
      <c r="BN5" s="303"/>
      <c r="BO5" s="303"/>
      <c r="BP5" s="303"/>
      <c r="BQ5" s="303"/>
      <c r="BR5" s="303"/>
      <c r="BS5" s="303"/>
    </row>
    <row r="6" spans="1:71" x14ac:dyDescent="0.25">
      <c r="B6" s="143"/>
      <c r="C6" s="145">
        <v>10</v>
      </c>
      <c r="D6" s="153" t="s">
        <v>684</v>
      </c>
      <c r="E6" s="192">
        <v>122475.47199999999</v>
      </c>
      <c r="F6" s="147">
        <v>117979.717</v>
      </c>
      <c r="G6" s="147">
        <v>132697.245</v>
      </c>
      <c r="H6" s="147">
        <v>129996.68399999999</v>
      </c>
      <c r="I6" s="147">
        <v>142569000</v>
      </c>
      <c r="J6" s="147">
        <v>136770575</v>
      </c>
    </row>
    <row r="7" spans="1:71" ht="22.5" x14ac:dyDescent="0.25">
      <c r="B7" s="143"/>
      <c r="C7" s="145">
        <v>11</v>
      </c>
      <c r="D7" s="153" t="s">
        <v>1073</v>
      </c>
      <c r="E7" s="192">
        <v>29839</v>
      </c>
      <c r="F7" s="147">
        <v>29442.611000000001</v>
      </c>
      <c r="G7" s="147">
        <v>26400</v>
      </c>
      <c r="H7" s="147">
        <v>26308</v>
      </c>
      <c r="I7" s="147">
        <v>27600000</v>
      </c>
      <c r="J7" s="147">
        <v>26946988</v>
      </c>
    </row>
    <row r="8" spans="1:71" s="304" customFormat="1" ht="22.5" x14ac:dyDescent="0.25">
      <c r="A8" s="303"/>
      <c r="B8" s="460">
        <v>2</v>
      </c>
      <c r="C8" s="461"/>
      <c r="D8" s="326" t="s">
        <v>1074</v>
      </c>
      <c r="E8" s="165">
        <f t="shared" ref="E8:I8" si="2">SUM(E9:E12)</f>
        <v>67393.528000000006</v>
      </c>
      <c r="F8" s="165">
        <f t="shared" si="2"/>
        <v>62963.275999999998</v>
      </c>
      <c r="G8" s="165">
        <f t="shared" si="2"/>
        <v>45600.135000000002</v>
      </c>
      <c r="H8" s="165">
        <f t="shared" si="2"/>
        <v>43902.51</v>
      </c>
      <c r="I8" s="165">
        <f t="shared" si="2"/>
        <v>48395000</v>
      </c>
      <c r="J8" s="165">
        <f>SUM(J9:J12)</f>
        <v>42428059</v>
      </c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3"/>
      <c r="AN8" s="303"/>
      <c r="AO8" s="303"/>
      <c r="AP8" s="303"/>
      <c r="AQ8" s="303"/>
      <c r="AR8" s="303"/>
      <c r="AS8" s="303"/>
      <c r="AT8" s="303"/>
      <c r="AU8" s="303"/>
      <c r="AV8" s="303"/>
      <c r="AW8" s="303"/>
      <c r="AX8" s="303"/>
      <c r="AY8" s="303"/>
      <c r="AZ8" s="303"/>
      <c r="BA8" s="303"/>
      <c r="BB8" s="303"/>
      <c r="BC8" s="303"/>
      <c r="BD8" s="303"/>
      <c r="BE8" s="303"/>
      <c r="BF8" s="303"/>
      <c r="BG8" s="303"/>
      <c r="BH8" s="303"/>
      <c r="BI8" s="303"/>
      <c r="BJ8" s="303"/>
      <c r="BK8" s="303"/>
      <c r="BL8" s="303"/>
      <c r="BM8" s="303"/>
      <c r="BN8" s="303"/>
      <c r="BO8" s="303"/>
      <c r="BP8" s="303"/>
      <c r="BQ8" s="303"/>
      <c r="BR8" s="303"/>
      <c r="BS8" s="303"/>
    </row>
    <row r="9" spans="1:71" ht="22.5" x14ac:dyDescent="0.25">
      <c r="B9" s="143"/>
      <c r="C9" s="145">
        <v>20</v>
      </c>
      <c r="D9" s="153" t="s">
        <v>1074</v>
      </c>
      <c r="E9" s="192">
        <v>40338</v>
      </c>
      <c r="F9" s="147">
        <v>36043.605000000003</v>
      </c>
      <c r="G9" s="147">
        <v>40832.478000000003</v>
      </c>
      <c r="H9" s="147">
        <v>39134.853000000003</v>
      </c>
      <c r="I9" s="147">
        <v>42488000</v>
      </c>
      <c r="J9" s="147">
        <v>37238630</v>
      </c>
    </row>
    <row r="10" spans="1:71" x14ac:dyDescent="0.25">
      <c r="B10" s="143"/>
      <c r="C10" s="145">
        <v>21</v>
      </c>
      <c r="D10" s="153" t="s">
        <v>1075</v>
      </c>
      <c r="E10" s="192">
        <v>1390.15</v>
      </c>
      <c r="F10" s="147">
        <v>1325.367</v>
      </c>
      <c r="G10" s="147">
        <v>2000</v>
      </c>
      <c r="H10" s="147">
        <v>2000</v>
      </c>
      <c r="I10" s="147">
        <v>2000000</v>
      </c>
      <c r="J10" s="147">
        <v>1755795</v>
      </c>
    </row>
    <row r="11" spans="1:71" x14ac:dyDescent="0.25">
      <c r="B11" s="143"/>
      <c r="C11" s="145">
        <v>22</v>
      </c>
      <c r="D11" s="153" t="s">
        <v>1076</v>
      </c>
      <c r="E11" s="192">
        <v>23665.378000000001</v>
      </c>
      <c r="F11" s="147">
        <v>23594.304</v>
      </c>
      <c r="G11" s="147">
        <v>1767.6569999999999</v>
      </c>
      <c r="H11" s="147">
        <v>1767.6569999999999</v>
      </c>
      <c r="I11" s="147">
        <v>2600000</v>
      </c>
      <c r="J11" s="147">
        <v>2126634</v>
      </c>
    </row>
    <row r="12" spans="1:71" x14ac:dyDescent="0.25">
      <c r="B12" s="143"/>
      <c r="C12" s="145">
        <v>28</v>
      </c>
      <c r="D12" s="153" t="s">
        <v>1077</v>
      </c>
      <c r="E12" s="192">
        <v>2000</v>
      </c>
      <c r="F12" s="147">
        <v>2000</v>
      </c>
      <c r="G12" s="147">
        <v>1000</v>
      </c>
      <c r="H12" s="147">
        <v>1000</v>
      </c>
      <c r="I12" s="147">
        <v>1307000</v>
      </c>
      <c r="J12" s="147">
        <v>1307000</v>
      </c>
    </row>
    <row r="13" spans="1:71" s="304" customFormat="1" x14ac:dyDescent="0.25">
      <c r="A13" s="303"/>
      <c r="B13" s="460">
        <v>3</v>
      </c>
      <c r="C13" s="461"/>
      <c r="D13" s="326" t="s">
        <v>1078</v>
      </c>
      <c r="E13" s="165">
        <f t="shared" ref="E13:I13" si="3">E14</f>
        <v>3620</v>
      </c>
      <c r="F13" s="165">
        <f t="shared" si="3"/>
        <v>3613.3989999999999</v>
      </c>
      <c r="G13" s="165">
        <f t="shared" si="3"/>
        <v>182.62</v>
      </c>
      <c r="H13" s="165">
        <f t="shared" si="3"/>
        <v>181.70400000000001</v>
      </c>
      <c r="I13" s="165">
        <f t="shared" si="3"/>
        <v>0</v>
      </c>
      <c r="J13" s="165">
        <f>J14</f>
        <v>0</v>
      </c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  <c r="AK13" s="303"/>
      <c r="AL13" s="303"/>
      <c r="AM13" s="303"/>
      <c r="AN13" s="303"/>
      <c r="AO13" s="303"/>
      <c r="AP13" s="303"/>
      <c r="AQ13" s="303"/>
      <c r="AR13" s="303"/>
      <c r="AS13" s="303"/>
      <c r="AT13" s="303"/>
      <c r="AU13" s="303"/>
      <c r="AV13" s="303"/>
      <c r="AW13" s="303"/>
      <c r="AX13" s="303"/>
      <c r="AY13" s="303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  <c r="BJ13" s="303"/>
      <c r="BK13" s="303"/>
      <c r="BL13" s="303"/>
      <c r="BM13" s="303"/>
      <c r="BN13" s="303"/>
      <c r="BO13" s="303"/>
      <c r="BP13" s="303"/>
      <c r="BQ13" s="303"/>
      <c r="BR13" s="303"/>
      <c r="BS13" s="303"/>
    </row>
    <row r="14" spans="1:71" x14ac:dyDescent="0.25">
      <c r="B14" s="143"/>
      <c r="C14" s="145">
        <v>31</v>
      </c>
      <c r="D14" s="145" t="s">
        <v>1079</v>
      </c>
      <c r="E14" s="192">
        <v>3620</v>
      </c>
      <c r="F14" s="147">
        <v>3613.3989999999999</v>
      </c>
      <c r="G14" s="147">
        <v>182.62</v>
      </c>
      <c r="H14" s="147">
        <v>181.70400000000001</v>
      </c>
      <c r="I14" s="147">
        <v>0</v>
      </c>
      <c r="J14" s="147">
        <v>0</v>
      </c>
    </row>
    <row r="15" spans="1:71" s="304" customFormat="1" x14ac:dyDescent="0.25">
      <c r="A15" s="303"/>
      <c r="B15" s="460" t="s">
        <v>272</v>
      </c>
      <c r="C15" s="461"/>
      <c r="D15" s="200" t="s">
        <v>273</v>
      </c>
      <c r="E15" s="165">
        <f t="shared" ref="E15:I15" si="4">E16</f>
        <v>3640</v>
      </c>
      <c r="F15" s="165">
        <f t="shared" si="4"/>
        <v>448.78699999999998</v>
      </c>
      <c r="G15" s="165">
        <f t="shared" si="4"/>
        <v>4600</v>
      </c>
      <c r="H15" s="165">
        <f t="shared" si="4"/>
        <v>1134.5340000000001</v>
      </c>
      <c r="I15" s="165">
        <f t="shared" si="4"/>
        <v>4600000</v>
      </c>
      <c r="J15" s="165">
        <f>J16</f>
        <v>4094937</v>
      </c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303"/>
      <c r="AN15" s="303"/>
      <c r="AO15" s="303"/>
      <c r="AP15" s="303"/>
      <c r="AQ15" s="303"/>
      <c r="AR15" s="303"/>
      <c r="AS15" s="303"/>
      <c r="AT15" s="303"/>
      <c r="AU15" s="303"/>
      <c r="AV15" s="303"/>
      <c r="AW15" s="303"/>
      <c r="AX15" s="303"/>
      <c r="AY15" s="303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  <c r="BJ15" s="303"/>
      <c r="BK15" s="303"/>
      <c r="BL15" s="303"/>
      <c r="BM15" s="303"/>
      <c r="BN15" s="303"/>
      <c r="BO15" s="303"/>
      <c r="BP15" s="303"/>
      <c r="BQ15" s="303"/>
      <c r="BR15" s="303"/>
      <c r="BS15" s="303"/>
    </row>
    <row r="16" spans="1:71" ht="22.5" x14ac:dyDescent="0.25">
      <c r="B16" s="179"/>
      <c r="C16" s="332" t="s">
        <v>274</v>
      </c>
      <c r="D16" s="269" t="s">
        <v>313</v>
      </c>
      <c r="E16" s="340">
        <v>3640</v>
      </c>
      <c r="F16" s="340">
        <v>448.78699999999998</v>
      </c>
      <c r="G16" s="340">
        <v>4600</v>
      </c>
      <c r="H16" s="340">
        <v>1134.5340000000001</v>
      </c>
      <c r="I16" s="340">
        <v>4600000</v>
      </c>
      <c r="J16" s="340">
        <v>4094937</v>
      </c>
    </row>
    <row r="17" spans="1:71" x14ac:dyDescent="0.25">
      <c r="B17" s="395" t="s">
        <v>666</v>
      </c>
      <c r="C17" s="402"/>
      <c r="D17" s="314"/>
      <c r="E17" s="315"/>
      <c r="F17" s="315"/>
      <c r="G17" s="315"/>
      <c r="H17" s="315"/>
      <c r="I17" s="315"/>
      <c r="J17" s="315"/>
    </row>
    <row r="18" spans="1:71" s="304" customFormat="1" x14ac:dyDescent="0.25">
      <c r="A18" s="303"/>
      <c r="B18" s="386">
        <v>40</v>
      </c>
      <c r="C18" s="387"/>
      <c r="D18" s="151" t="s">
        <v>667</v>
      </c>
      <c r="E18" s="171">
        <f t="shared" ref="E18:I18" si="5">SUM(E19:E21)</f>
        <v>106030</v>
      </c>
      <c r="F18" s="171">
        <f t="shared" si="5"/>
        <v>104546.41500000001</v>
      </c>
      <c r="G18" s="171">
        <f t="shared" si="5"/>
        <v>109845</v>
      </c>
      <c r="H18" s="171">
        <f t="shared" si="5"/>
        <v>109452.345</v>
      </c>
      <c r="I18" s="171">
        <f t="shared" si="5"/>
        <v>119049000</v>
      </c>
      <c r="J18" s="171">
        <f>SUM(J19:J21)</f>
        <v>853053121</v>
      </c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  <c r="BJ18" s="303"/>
      <c r="BK18" s="303"/>
      <c r="BL18" s="303"/>
      <c r="BM18" s="303"/>
      <c r="BN18" s="303"/>
      <c r="BO18" s="303"/>
      <c r="BP18" s="303"/>
      <c r="BQ18" s="303"/>
      <c r="BR18" s="303"/>
      <c r="BS18" s="303"/>
    </row>
    <row r="19" spans="1:71" x14ac:dyDescent="0.25">
      <c r="B19" s="143"/>
      <c r="C19" s="145">
        <v>401</v>
      </c>
      <c r="D19" s="145" t="s">
        <v>668</v>
      </c>
      <c r="E19" s="147">
        <v>74300</v>
      </c>
      <c r="F19" s="147">
        <v>73464.623000000007</v>
      </c>
      <c r="G19" s="147">
        <v>77299</v>
      </c>
      <c r="H19" s="147">
        <v>77130.858999999997</v>
      </c>
      <c r="I19" s="147">
        <v>83988000</v>
      </c>
      <c r="J19" s="147">
        <v>818874466</v>
      </c>
    </row>
    <row r="20" spans="1:71" x14ac:dyDescent="0.25">
      <c r="B20" s="143"/>
      <c r="C20" s="145">
        <v>402</v>
      </c>
      <c r="D20" s="145" t="s">
        <v>87</v>
      </c>
      <c r="E20" s="147">
        <v>29400</v>
      </c>
      <c r="F20" s="147">
        <v>28926.791000000001</v>
      </c>
      <c r="G20" s="147">
        <v>30507</v>
      </c>
      <c r="H20" s="147">
        <v>30384.165000000001</v>
      </c>
      <c r="I20" s="147">
        <v>33086000</v>
      </c>
      <c r="J20" s="147">
        <v>32218480</v>
      </c>
    </row>
    <row r="21" spans="1:71" x14ac:dyDescent="0.25">
      <c r="B21" s="143"/>
      <c r="C21" s="145">
        <v>404</v>
      </c>
      <c r="D21" s="145" t="s">
        <v>88</v>
      </c>
      <c r="E21" s="147">
        <v>2330</v>
      </c>
      <c r="F21" s="147">
        <v>2155.0010000000002</v>
      </c>
      <c r="G21" s="147">
        <v>2039</v>
      </c>
      <c r="H21" s="147">
        <v>1937.3209999999999</v>
      </c>
      <c r="I21" s="147">
        <v>1975000</v>
      </c>
      <c r="J21" s="147">
        <v>1960175</v>
      </c>
    </row>
    <row r="22" spans="1:71" s="304" customFormat="1" x14ac:dyDescent="0.25">
      <c r="A22" s="303"/>
      <c r="B22" s="386">
        <v>42</v>
      </c>
      <c r="C22" s="387"/>
      <c r="D22" s="151" t="s">
        <v>670</v>
      </c>
      <c r="E22" s="171">
        <f t="shared" ref="E22:I22" si="6">SUM(E23:E28)</f>
        <v>42483.472000000002</v>
      </c>
      <c r="F22" s="171">
        <f t="shared" si="6"/>
        <v>37916.702000000005</v>
      </c>
      <c r="G22" s="171">
        <f t="shared" si="6"/>
        <v>40105.245000000003</v>
      </c>
      <c r="H22" s="171">
        <f t="shared" si="6"/>
        <v>39097.025000000001</v>
      </c>
      <c r="I22" s="171">
        <f t="shared" si="6"/>
        <v>45459273</v>
      </c>
      <c r="J22" s="171">
        <f>SUM(J23:J28)</f>
        <v>41155409</v>
      </c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3"/>
      <c r="AJ22" s="303"/>
      <c r="AK22" s="303"/>
      <c r="AL22" s="303"/>
      <c r="AM22" s="303"/>
      <c r="AN22" s="303"/>
      <c r="AO22" s="303"/>
      <c r="AP22" s="303"/>
      <c r="AQ22" s="303"/>
      <c r="AR22" s="303"/>
      <c r="AS22" s="303"/>
      <c r="AT22" s="303"/>
      <c r="AU22" s="303"/>
      <c r="AV22" s="303"/>
      <c r="AW22" s="303"/>
      <c r="AX22" s="303"/>
      <c r="AY22" s="30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  <c r="BJ22" s="303"/>
      <c r="BK22" s="303"/>
      <c r="BL22" s="303"/>
      <c r="BM22" s="303"/>
      <c r="BN22" s="303"/>
      <c r="BO22" s="303"/>
      <c r="BP22" s="303"/>
      <c r="BQ22" s="303"/>
      <c r="BR22" s="303"/>
      <c r="BS22" s="303"/>
    </row>
    <row r="23" spans="1:71" x14ac:dyDescent="0.25">
      <c r="B23" s="143"/>
      <c r="C23" s="145">
        <v>420</v>
      </c>
      <c r="D23" s="145" t="s">
        <v>671</v>
      </c>
      <c r="E23" s="147">
        <v>2160</v>
      </c>
      <c r="F23" s="147">
        <v>1898.7439999999999</v>
      </c>
      <c r="G23" s="147">
        <v>3550</v>
      </c>
      <c r="H23" s="147">
        <v>3455.4409999999998</v>
      </c>
      <c r="I23" s="147">
        <v>7089000</v>
      </c>
      <c r="J23" s="147">
        <v>6762200</v>
      </c>
    </row>
    <row r="24" spans="1:71" ht="22.5" x14ac:dyDescent="0.25">
      <c r="B24" s="143"/>
      <c r="C24" s="145">
        <v>421</v>
      </c>
      <c r="D24" s="153" t="s">
        <v>672</v>
      </c>
      <c r="E24" s="147">
        <v>12260</v>
      </c>
      <c r="F24" s="147">
        <v>11562.766</v>
      </c>
      <c r="G24" s="147">
        <v>14930.245000000001</v>
      </c>
      <c r="H24" s="147">
        <v>14551.107</v>
      </c>
      <c r="I24" s="147">
        <v>14900273</v>
      </c>
      <c r="J24" s="147">
        <v>11785871</v>
      </c>
    </row>
    <row r="25" spans="1:71" x14ac:dyDescent="0.25">
      <c r="B25" s="143"/>
      <c r="C25" s="145">
        <v>423</v>
      </c>
      <c r="D25" s="145" t="s">
        <v>673</v>
      </c>
      <c r="E25" s="147">
        <v>850.47199999999998</v>
      </c>
      <c r="F25" s="147">
        <v>752.65800000000002</v>
      </c>
      <c r="G25" s="147">
        <v>810</v>
      </c>
      <c r="H25" s="147">
        <v>698.01900000000001</v>
      </c>
      <c r="I25" s="147">
        <v>600000</v>
      </c>
      <c r="J25" s="147">
        <v>475767</v>
      </c>
    </row>
    <row r="26" spans="1:71" x14ac:dyDescent="0.25">
      <c r="B26" s="143"/>
      <c r="C26" s="145">
        <v>424</v>
      </c>
      <c r="D26" s="145" t="s">
        <v>674</v>
      </c>
      <c r="E26" s="147">
        <v>3100</v>
      </c>
      <c r="F26" s="147">
        <v>3086.6869999999999</v>
      </c>
      <c r="G26" s="147">
        <v>2245</v>
      </c>
      <c r="H26" s="147">
        <v>2142.3139999999999</v>
      </c>
      <c r="I26" s="147">
        <v>2540000</v>
      </c>
      <c r="J26" s="147">
        <v>2303024</v>
      </c>
    </row>
    <row r="27" spans="1:71" x14ac:dyDescent="0.25">
      <c r="B27" s="143"/>
      <c r="C27" s="145">
        <v>425</v>
      </c>
      <c r="D27" s="145" t="s">
        <v>675</v>
      </c>
      <c r="E27" s="147">
        <v>17853</v>
      </c>
      <c r="F27" s="147">
        <v>17659.112000000001</v>
      </c>
      <c r="G27" s="147">
        <v>15460</v>
      </c>
      <c r="H27" s="147">
        <v>15353.352000000001</v>
      </c>
      <c r="I27" s="147">
        <v>17020000</v>
      </c>
      <c r="J27" s="147">
        <v>16652985</v>
      </c>
    </row>
    <row r="28" spans="1:71" x14ac:dyDescent="0.25">
      <c r="B28" s="143"/>
      <c r="C28" s="145">
        <v>426</v>
      </c>
      <c r="D28" s="145" t="s">
        <v>676</v>
      </c>
      <c r="E28" s="147">
        <v>6260</v>
      </c>
      <c r="F28" s="147">
        <v>2956.7350000000001</v>
      </c>
      <c r="G28" s="147">
        <v>3110</v>
      </c>
      <c r="H28" s="147">
        <v>2896.7919999999999</v>
      </c>
      <c r="I28" s="147">
        <v>3310000</v>
      </c>
      <c r="J28" s="147">
        <v>3175562</v>
      </c>
    </row>
    <row r="29" spans="1:71" s="304" customFormat="1" x14ac:dyDescent="0.25">
      <c r="A29" s="303"/>
      <c r="B29" s="386">
        <v>46</v>
      </c>
      <c r="C29" s="387"/>
      <c r="D29" s="151" t="s">
        <v>677</v>
      </c>
      <c r="E29" s="171">
        <f t="shared" ref="E29:I29" si="7">SUM(E30:E31)</f>
        <v>45629</v>
      </c>
      <c r="F29" s="171">
        <f t="shared" si="7"/>
        <v>41458.852999999996</v>
      </c>
      <c r="G29" s="171">
        <f t="shared" si="7"/>
        <v>48615</v>
      </c>
      <c r="H29" s="171">
        <f t="shared" si="7"/>
        <v>42282.970999999998</v>
      </c>
      <c r="I29" s="171">
        <f t="shared" si="7"/>
        <v>53865455</v>
      </c>
      <c r="J29" s="171">
        <f>SUM(J30:J31)</f>
        <v>49205904</v>
      </c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3"/>
      <c r="AK29" s="303"/>
      <c r="AL29" s="303"/>
      <c r="AM29" s="303"/>
      <c r="AN29" s="303"/>
      <c r="AO29" s="303"/>
      <c r="AP29" s="303"/>
      <c r="AQ29" s="303"/>
      <c r="AR29" s="303"/>
      <c r="AS29" s="303"/>
      <c r="AT29" s="303"/>
      <c r="AU29" s="303"/>
      <c r="AV29" s="303"/>
      <c r="AW29" s="303"/>
      <c r="AX29" s="303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  <c r="BJ29" s="303"/>
      <c r="BK29" s="303"/>
      <c r="BL29" s="303"/>
      <c r="BM29" s="303"/>
      <c r="BN29" s="303"/>
      <c r="BO29" s="303"/>
      <c r="BP29" s="303"/>
      <c r="BQ29" s="303"/>
      <c r="BR29" s="303"/>
      <c r="BS29" s="303"/>
    </row>
    <row r="30" spans="1:71" x14ac:dyDescent="0.25">
      <c r="B30" s="143"/>
      <c r="C30" s="145">
        <v>464</v>
      </c>
      <c r="D30" s="145" t="s">
        <v>678</v>
      </c>
      <c r="E30" s="147">
        <v>41718.158000000003</v>
      </c>
      <c r="F30" s="147">
        <v>37548.930999999997</v>
      </c>
      <c r="G30" s="147">
        <v>48615</v>
      </c>
      <c r="H30" s="147">
        <v>42282.970999999998</v>
      </c>
      <c r="I30" s="147">
        <v>51564953</v>
      </c>
      <c r="J30" s="147">
        <v>46905402</v>
      </c>
    </row>
    <row r="31" spans="1:71" x14ac:dyDescent="0.25">
      <c r="B31" s="143"/>
      <c r="C31" s="145">
        <v>465</v>
      </c>
      <c r="D31" s="145" t="s">
        <v>89</v>
      </c>
      <c r="E31" s="147">
        <v>3910.8420000000001</v>
      </c>
      <c r="F31" s="147">
        <v>3909.922</v>
      </c>
      <c r="G31" s="147"/>
      <c r="H31" s="147"/>
      <c r="I31" s="147">
        <v>2300502</v>
      </c>
      <c r="J31" s="147">
        <v>2300502</v>
      </c>
    </row>
    <row r="32" spans="1:71" s="304" customFormat="1" x14ac:dyDescent="0.25">
      <c r="A32" s="303"/>
      <c r="B32" s="386">
        <v>48</v>
      </c>
      <c r="C32" s="387"/>
      <c r="D32" s="151" t="s">
        <v>679</v>
      </c>
      <c r="E32" s="171">
        <f t="shared" ref="E32:I32" si="8">SUM(E33:E35)</f>
        <v>32825.527999999998</v>
      </c>
      <c r="F32" s="171">
        <f t="shared" si="8"/>
        <v>30525.82</v>
      </c>
      <c r="G32" s="171">
        <f t="shared" si="8"/>
        <v>10914.005000000001</v>
      </c>
      <c r="H32" s="171">
        <f t="shared" si="8"/>
        <v>10691.091</v>
      </c>
      <c r="I32" s="171">
        <f t="shared" si="8"/>
        <v>4790272</v>
      </c>
      <c r="J32" s="171">
        <f>SUM(J33:J35)</f>
        <v>3812146</v>
      </c>
      <c r="K32" s="303"/>
      <c r="L32" s="303"/>
      <c r="M32" s="303"/>
      <c r="N32" s="303"/>
      <c r="O32" s="303"/>
      <c r="P32" s="303"/>
      <c r="Q32" s="303"/>
      <c r="R32" s="303"/>
      <c r="S32" s="303"/>
      <c r="T32" s="303"/>
      <c r="U32" s="303"/>
      <c r="V32" s="303"/>
      <c r="W32" s="303"/>
      <c r="X32" s="303"/>
      <c r="Y32" s="303"/>
      <c r="Z32" s="303"/>
      <c r="AA32" s="303"/>
      <c r="AB32" s="303"/>
      <c r="AC32" s="303"/>
      <c r="AD32" s="303"/>
      <c r="AE32" s="303"/>
      <c r="AF32" s="303"/>
      <c r="AG32" s="303"/>
      <c r="AH32" s="303"/>
      <c r="AI32" s="303"/>
      <c r="AJ32" s="303"/>
      <c r="AK32" s="303"/>
      <c r="AL32" s="303"/>
      <c r="AM32" s="303"/>
      <c r="AN32" s="303"/>
      <c r="AO32" s="303"/>
      <c r="AP32" s="303"/>
      <c r="AQ32" s="303"/>
      <c r="AR32" s="303"/>
      <c r="AS32" s="303"/>
      <c r="AT32" s="303"/>
      <c r="AU32" s="303"/>
      <c r="AV32" s="303"/>
      <c r="AW32" s="303"/>
      <c r="AX32" s="303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  <c r="BJ32" s="303"/>
      <c r="BK32" s="303"/>
      <c r="BL32" s="303"/>
      <c r="BM32" s="303"/>
      <c r="BN32" s="303"/>
      <c r="BO32" s="303"/>
      <c r="BP32" s="303"/>
      <c r="BQ32" s="303"/>
      <c r="BR32" s="303"/>
      <c r="BS32" s="303"/>
    </row>
    <row r="33" spans="2:10" x14ac:dyDescent="0.25">
      <c r="B33" s="143"/>
      <c r="C33" s="145">
        <v>480</v>
      </c>
      <c r="D33" s="145" t="s">
        <v>96</v>
      </c>
      <c r="E33" s="147">
        <v>2150</v>
      </c>
      <c r="F33" s="147">
        <v>1992.75</v>
      </c>
      <c r="G33" s="147">
        <v>6962.9780000000001</v>
      </c>
      <c r="H33" s="147">
        <v>6741.73</v>
      </c>
      <c r="I33" s="147">
        <v>437727</v>
      </c>
      <c r="J33" s="147">
        <v>177172</v>
      </c>
    </row>
    <row r="34" spans="2:10" x14ac:dyDescent="0.25">
      <c r="B34" s="143"/>
      <c r="C34" s="145">
        <v>482</v>
      </c>
      <c r="D34" s="145" t="s">
        <v>98</v>
      </c>
      <c r="E34" s="147">
        <v>28675.527999999998</v>
      </c>
      <c r="F34" s="147">
        <v>28533.07</v>
      </c>
      <c r="G34" s="147">
        <v>3950.277</v>
      </c>
      <c r="H34" s="147">
        <v>3949.3609999999999</v>
      </c>
      <c r="I34" s="147">
        <v>4352545</v>
      </c>
      <c r="J34" s="147">
        <v>3634974</v>
      </c>
    </row>
    <row r="35" spans="2:10" ht="15.75" thickBot="1" x14ac:dyDescent="0.3">
      <c r="B35" s="163"/>
      <c r="C35" s="174">
        <v>485</v>
      </c>
      <c r="D35" s="174" t="s">
        <v>101</v>
      </c>
      <c r="E35" s="158">
        <v>2000</v>
      </c>
      <c r="F35" s="158">
        <v>0</v>
      </c>
      <c r="G35" s="158">
        <v>0.75</v>
      </c>
      <c r="H35" s="158">
        <v>0</v>
      </c>
      <c r="I35" s="158">
        <v>0</v>
      </c>
      <c r="J35" s="158">
        <v>0</v>
      </c>
    </row>
    <row r="36" spans="2:10" ht="27" customHeight="1" x14ac:dyDescent="0.25">
      <c r="E36" s="316">
        <f>E18+E22+E29+E32</f>
        <v>226968</v>
      </c>
      <c r="F36" s="316">
        <f>F18+F22+F29+F32</f>
        <v>214447.79000000004</v>
      </c>
      <c r="G36" s="316">
        <f>G18+G22+G29+G32</f>
        <v>209479.25</v>
      </c>
      <c r="H36" s="316">
        <f>H18+H22+H29+H32</f>
        <v>201523.43199999997</v>
      </c>
    </row>
    <row r="37" spans="2:10" ht="27" customHeight="1" x14ac:dyDescent="0.25">
      <c r="E37" s="305">
        <f>E36-E4</f>
        <v>0</v>
      </c>
      <c r="F37" s="305">
        <f>F36-F4</f>
        <v>0</v>
      </c>
      <c r="G37" s="305">
        <f>G36-G4</f>
        <v>-0.75</v>
      </c>
      <c r="H37" s="305">
        <f>H36-H4</f>
        <v>0</v>
      </c>
    </row>
  </sheetData>
  <mergeCells count="12">
    <mergeCell ref="B32:C32"/>
    <mergeCell ref="B2:H2"/>
    <mergeCell ref="B3:D3"/>
    <mergeCell ref="B4:D4"/>
    <mergeCell ref="B5:C5"/>
    <mergeCell ref="B8:C8"/>
    <mergeCell ref="B13:C13"/>
    <mergeCell ref="B15:C15"/>
    <mergeCell ref="B17:C17"/>
    <mergeCell ref="B18:C18"/>
    <mergeCell ref="B22:C22"/>
    <mergeCell ref="B29:C29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62"/>
  <sheetViews>
    <sheetView zoomScale="80" zoomScaleNormal="80" workbookViewId="0">
      <selection activeCell="J40" sqref="E40:J40"/>
    </sheetView>
  </sheetViews>
  <sheetFormatPr defaultColWidth="17.5703125" defaultRowHeight="15" x14ac:dyDescent="0.25"/>
  <cols>
    <col min="1" max="1" width="2.42578125" style="306" customWidth="1"/>
    <col min="2" max="3" width="7.28515625" style="306" customWidth="1"/>
    <col min="4" max="4" width="35.28515625" style="306" customWidth="1"/>
    <col min="5" max="8" width="14.7109375" style="306" customWidth="1"/>
    <col min="9" max="16384" width="17.5703125" style="306"/>
  </cols>
  <sheetData>
    <row r="2" spans="1:55" ht="27" customHeight="1" thickBot="1" x14ac:dyDescent="0.3"/>
    <row r="3" spans="1:55" ht="15.75" thickBot="1" x14ac:dyDescent="0.3">
      <c r="B3" s="488" t="s">
        <v>660</v>
      </c>
      <c r="C3" s="489"/>
      <c r="D3" s="489"/>
      <c r="E3" s="489"/>
      <c r="F3" s="489"/>
      <c r="G3" s="489"/>
      <c r="H3" s="489"/>
    </row>
    <row r="4" spans="1:55" ht="30.6" customHeight="1" x14ac:dyDescent="0.25">
      <c r="B4" s="390" t="s">
        <v>1080</v>
      </c>
      <c r="C4" s="391"/>
      <c r="D4" s="392"/>
      <c r="E4" s="176" t="s">
        <v>171</v>
      </c>
      <c r="F4" s="176" t="s">
        <v>662</v>
      </c>
      <c r="G4" s="176" t="s">
        <v>172</v>
      </c>
      <c r="H4" s="176" t="s">
        <v>663</v>
      </c>
      <c r="I4" s="176"/>
      <c r="J4" s="176"/>
      <c r="K4" s="307"/>
      <c r="L4" s="309"/>
      <c r="M4" s="317"/>
    </row>
    <row r="5" spans="1:55" x14ac:dyDescent="0.25">
      <c r="B5" s="409" t="s">
        <v>739</v>
      </c>
      <c r="C5" s="410"/>
      <c r="D5" s="410"/>
      <c r="E5" s="307">
        <f t="shared" ref="E5:F5" si="0">SUM(E6,E8,E10,E13,E18,E22,E24,E27,E32,E37)</f>
        <v>3620267</v>
      </c>
      <c r="F5" s="307">
        <f t="shared" si="0"/>
        <v>3431045.5869999998</v>
      </c>
      <c r="G5" s="307">
        <v>4293902</v>
      </c>
      <c r="H5" s="307">
        <v>4124461.1579999998</v>
      </c>
      <c r="I5" s="307"/>
      <c r="J5" s="307"/>
    </row>
    <row r="6" spans="1:55" s="304" customFormat="1" x14ac:dyDescent="0.25">
      <c r="A6" s="303"/>
      <c r="B6" s="468">
        <v>1</v>
      </c>
      <c r="C6" s="469"/>
      <c r="D6" s="200" t="s">
        <v>1081</v>
      </c>
      <c r="E6" s="165">
        <f t="shared" ref="E6:I6" si="1">E7</f>
        <v>108021</v>
      </c>
      <c r="F6" s="165">
        <f t="shared" si="1"/>
        <v>106865.78199999999</v>
      </c>
      <c r="G6" s="165">
        <f t="shared" si="1"/>
        <v>81327.209000000003</v>
      </c>
      <c r="H6" s="165">
        <f t="shared" si="1"/>
        <v>80562.8</v>
      </c>
      <c r="I6" s="165">
        <f t="shared" si="1"/>
        <v>58800000</v>
      </c>
      <c r="J6" s="165">
        <f>J7</f>
        <v>57912492</v>
      </c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  <c r="AW6" s="303"/>
      <c r="AX6" s="303"/>
      <c r="AY6" s="303"/>
      <c r="AZ6" s="303"/>
      <c r="BA6" s="303"/>
      <c r="BB6" s="303"/>
      <c r="BC6" s="303"/>
    </row>
    <row r="7" spans="1:55" x14ac:dyDescent="0.25">
      <c r="B7" s="143"/>
      <c r="C7" s="145">
        <v>10</v>
      </c>
      <c r="D7" s="145" t="s">
        <v>1081</v>
      </c>
      <c r="E7" s="147">
        <v>108021</v>
      </c>
      <c r="F7" s="147">
        <v>106865.78199999999</v>
      </c>
      <c r="G7" s="147">
        <v>81327.209000000003</v>
      </c>
      <c r="H7" s="147">
        <v>80562.8</v>
      </c>
      <c r="I7" s="147">
        <v>58800000</v>
      </c>
      <c r="J7" s="147">
        <v>57912492</v>
      </c>
    </row>
    <row r="8" spans="1:55" s="304" customFormat="1" x14ac:dyDescent="0.25">
      <c r="A8" s="303"/>
      <c r="B8" s="460">
        <v>2</v>
      </c>
      <c r="C8" s="461"/>
      <c r="D8" s="200" t="s">
        <v>1082</v>
      </c>
      <c r="E8" s="165">
        <f t="shared" ref="E8:I8" si="2">E9</f>
        <v>151522</v>
      </c>
      <c r="F8" s="165">
        <f t="shared" si="2"/>
        <v>146678.976</v>
      </c>
      <c r="G8" s="165">
        <f t="shared" si="2"/>
        <v>168224</v>
      </c>
      <c r="H8" s="165">
        <f t="shared" si="2"/>
        <v>161158.37100000001</v>
      </c>
      <c r="I8" s="165">
        <f t="shared" si="2"/>
        <v>179894000</v>
      </c>
      <c r="J8" s="165">
        <f>J9</f>
        <v>171717807</v>
      </c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3"/>
      <c r="AN8" s="303"/>
      <c r="AO8" s="303"/>
      <c r="AP8" s="303"/>
      <c r="AQ8" s="303"/>
      <c r="AR8" s="303"/>
      <c r="AS8" s="303"/>
      <c r="AT8" s="303"/>
      <c r="AU8" s="303"/>
      <c r="AV8" s="303"/>
      <c r="AW8" s="303"/>
      <c r="AX8" s="303"/>
      <c r="AY8" s="303"/>
      <c r="AZ8" s="303"/>
      <c r="BA8" s="303"/>
      <c r="BB8" s="303"/>
      <c r="BC8" s="303"/>
    </row>
    <row r="9" spans="1:55" x14ac:dyDescent="0.25">
      <c r="B9" s="143"/>
      <c r="C9" s="145">
        <v>20</v>
      </c>
      <c r="D9" s="153" t="s">
        <v>1082</v>
      </c>
      <c r="E9" s="147">
        <v>151522</v>
      </c>
      <c r="F9" s="147">
        <v>146678.976</v>
      </c>
      <c r="G9" s="147">
        <v>168224</v>
      </c>
      <c r="H9" s="147">
        <v>161158.37100000001</v>
      </c>
      <c r="I9" s="147">
        <v>179894000</v>
      </c>
      <c r="J9" s="147">
        <v>171717807</v>
      </c>
    </row>
    <row r="10" spans="1:55" s="304" customFormat="1" x14ac:dyDescent="0.25">
      <c r="A10" s="303"/>
      <c r="B10" s="460">
        <v>3</v>
      </c>
      <c r="C10" s="461"/>
      <c r="D10" s="200" t="s">
        <v>1083</v>
      </c>
      <c r="E10" s="165">
        <f t="shared" ref="E10:I10" si="3">SUM(E11:E12)</f>
        <v>225310</v>
      </c>
      <c r="F10" s="165">
        <f t="shared" si="3"/>
        <v>220115.25999999998</v>
      </c>
      <c r="G10" s="165">
        <f t="shared" si="3"/>
        <v>211362</v>
      </c>
      <c r="H10" s="165">
        <f t="shared" si="3"/>
        <v>205880.592</v>
      </c>
      <c r="I10" s="165">
        <f t="shared" si="3"/>
        <v>223453000</v>
      </c>
      <c r="J10" s="165">
        <f>SUM(J11:J12)</f>
        <v>214632882</v>
      </c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3"/>
      <c r="AN10" s="303"/>
      <c r="AO10" s="303"/>
      <c r="AP10" s="303"/>
      <c r="AQ10" s="303"/>
      <c r="AR10" s="303"/>
      <c r="AS10" s="303"/>
      <c r="AT10" s="303"/>
      <c r="AU10" s="303"/>
      <c r="AV10" s="303"/>
      <c r="AW10" s="303"/>
      <c r="AX10" s="303"/>
      <c r="AY10" s="303"/>
      <c r="AZ10" s="303"/>
      <c r="BA10" s="303"/>
      <c r="BB10" s="303"/>
      <c r="BC10" s="303"/>
    </row>
    <row r="11" spans="1:55" x14ac:dyDescent="0.25">
      <c r="B11" s="143"/>
      <c r="C11" s="145">
        <v>30</v>
      </c>
      <c r="D11" s="145" t="s">
        <v>1083</v>
      </c>
      <c r="E11" s="147">
        <v>10800</v>
      </c>
      <c r="F11" s="147">
        <v>10392.081</v>
      </c>
      <c r="G11" s="147">
        <v>10893</v>
      </c>
      <c r="H11" s="147">
        <v>10254.421</v>
      </c>
      <c r="I11" s="147">
        <v>15180000</v>
      </c>
      <c r="J11" s="147">
        <v>14699056</v>
      </c>
    </row>
    <row r="12" spans="1:55" x14ac:dyDescent="0.25">
      <c r="B12" s="143"/>
      <c r="C12" s="145">
        <v>31</v>
      </c>
      <c r="D12" s="145" t="s">
        <v>1084</v>
      </c>
      <c r="E12" s="147">
        <v>214510</v>
      </c>
      <c r="F12" s="147">
        <v>209723.17899999997</v>
      </c>
      <c r="G12" s="147">
        <v>200469</v>
      </c>
      <c r="H12" s="147">
        <v>195626.171</v>
      </c>
      <c r="I12" s="147">
        <v>208273000</v>
      </c>
      <c r="J12" s="147">
        <v>199933826</v>
      </c>
    </row>
    <row r="13" spans="1:55" s="304" customFormat="1" x14ac:dyDescent="0.25">
      <c r="A13" s="303"/>
      <c r="B13" s="460">
        <v>4</v>
      </c>
      <c r="C13" s="461"/>
      <c r="D13" s="326" t="s">
        <v>1085</v>
      </c>
      <c r="E13" s="165">
        <f t="shared" ref="E13:I13" si="4">SUM(E14:E17)</f>
        <v>1625580</v>
      </c>
      <c r="F13" s="165">
        <f t="shared" si="4"/>
        <v>1539976.476</v>
      </c>
      <c r="G13" s="165">
        <f t="shared" si="4"/>
        <v>2146797</v>
      </c>
      <c r="H13" s="165">
        <f t="shared" si="4"/>
        <v>2088362.625</v>
      </c>
      <c r="I13" s="165">
        <f t="shared" si="4"/>
        <v>2331732000</v>
      </c>
      <c r="J13" s="165">
        <f>SUM(J14:J17)</f>
        <v>2282296055</v>
      </c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  <c r="AK13" s="303"/>
      <c r="AL13" s="303"/>
      <c r="AM13" s="303"/>
      <c r="AN13" s="303"/>
      <c r="AO13" s="303"/>
      <c r="AP13" s="303"/>
      <c r="AQ13" s="303"/>
      <c r="AR13" s="303"/>
      <c r="AS13" s="303"/>
      <c r="AT13" s="303"/>
      <c r="AU13" s="303"/>
      <c r="AV13" s="303"/>
      <c r="AW13" s="303"/>
      <c r="AX13" s="303"/>
      <c r="AY13" s="303"/>
      <c r="AZ13" s="303"/>
      <c r="BA13" s="303"/>
      <c r="BB13" s="303"/>
      <c r="BC13" s="303"/>
    </row>
    <row r="14" spans="1:55" ht="17.25" customHeight="1" x14ac:dyDescent="0.25">
      <c r="B14" s="143"/>
      <c r="C14" s="145">
        <v>40</v>
      </c>
      <c r="D14" s="153" t="s">
        <v>1085</v>
      </c>
      <c r="E14" s="147">
        <v>533600</v>
      </c>
      <c r="F14" s="147">
        <v>514748.45000000007</v>
      </c>
      <c r="G14" s="147">
        <v>621299</v>
      </c>
      <c r="H14" s="147">
        <v>596481.95200000005</v>
      </c>
      <c r="I14" s="147">
        <v>707024000</v>
      </c>
      <c r="J14" s="147">
        <v>688748415</v>
      </c>
    </row>
    <row r="15" spans="1:55" x14ac:dyDescent="0.25">
      <c r="B15" s="143"/>
      <c r="C15" s="145">
        <v>41</v>
      </c>
      <c r="D15" s="153" t="s">
        <v>1086</v>
      </c>
      <c r="E15" s="147">
        <v>534000</v>
      </c>
      <c r="F15" s="147">
        <v>503304.65400000004</v>
      </c>
      <c r="G15" s="147">
        <v>723551</v>
      </c>
      <c r="H15" s="147">
        <v>706990.40300000005</v>
      </c>
      <c r="I15" s="147">
        <v>792862000</v>
      </c>
      <c r="J15" s="147">
        <v>778806368</v>
      </c>
    </row>
    <row r="16" spans="1:55" x14ac:dyDescent="0.25">
      <c r="B16" s="143"/>
      <c r="C16" s="145">
        <v>47</v>
      </c>
      <c r="D16" s="153" t="s">
        <v>1087</v>
      </c>
      <c r="E16" s="147">
        <v>488480</v>
      </c>
      <c r="F16" s="147">
        <v>452423.37199999997</v>
      </c>
      <c r="G16" s="147">
        <v>555947</v>
      </c>
      <c r="H16" s="147">
        <v>538890.27</v>
      </c>
      <c r="I16" s="147">
        <v>614055000</v>
      </c>
      <c r="J16" s="147">
        <v>597151566</v>
      </c>
    </row>
    <row r="17" spans="1:55" x14ac:dyDescent="0.25">
      <c r="B17" s="143"/>
      <c r="C17" s="145">
        <v>49</v>
      </c>
      <c r="D17" s="153" t="s">
        <v>1088</v>
      </c>
      <c r="E17" s="147">
        <v>69500</v>
      </c>
      <c r="F17" s="147">
        <v>69500</v>
      </c>
      <c r="G17" s="147">
        <v>246000</v>
      </c>
      <c r="H17" s="147">
        <v>246000</v>
      </c>
      <c r="I17" s="147">
        <v>217791000</v>
      </c>
      <c r="J17" s="147">
        <v>217589706</v>
      </c>
    </row>
    <row r="18" spans="1:55" s="304" customFormat="1" x14ac:dyDescent="0.25">
      <c r="A18" s="303"/>
      <c r="B18" s="460">
        <v>5</v>
      </c>
      <c r="C18" s="461"/>
      <c r="D18" s="200" t="s">
        <v>1078</v>
      </c>
      <c r="E18" s="165">
        <f t="shared" ref="E18:I18" si="5">SUM(E19:E21)</f>
        <v>352525</v>
      </c>
      <c r="F18" s="165">
        <f t="shared" si="5"/>
        <v>325153.78700000001</v>
      </c>
      <c r="G18" s="165">
        <f t="shared" si="5"/>
        <v>353682.79100000003</v>
      </c>
      <c r="H18" s="165">
        <f t="shared" si="5"/>
        <v>336006.46099999995</v>
      </c>
      <c r="I18" s="165">
        <f t="shared" si="5"/>
        <v>417004000</v>
      </c>
      <c r="J18" s="165">
        <f>SUM(J19:J21)</f>
        <v>373570521</v>
      </c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3"/>
      <c r="BA18" s="303"/>
      <c r="BB18" s="303"/>
      <c r="BC18" s="303"/>
    </row>
    <row r="19" spans="1:55" x14ac:dyDescent="0.25">
      <c r="B19" s="143"/>
      <c r="C19" s="145">
        <v>50</v>
      </c>
      <c r="D19" s="153" t="s">
        <v>1089</v>
      </c>
      <c r="E19" s="147">
        <v>340425</v>
      </c>
      <c r="F19" s="147">
        <v>314140.80599999998</v>
      </c>
      <c r="G19" s="147">
        <v>337985.79100000003</v>
      </c>
      <c r="H19" s="147">
        <v>320593.36099999998</v>
      </c>
      <c r="I19" s="147">
        <v>412204000</v>
      </c>
      <c r="J19" s="147">
        <v>372011599</v>
      </c>
    </row>
    <row r="20" spans="1:55" x14ac:dyDescent="0.25">
      <c r="B20" s="143"/>
      <c r="C20" s="145">
        <v>53</v>
      </c>
      <c r="D20" s="153" t="s">
        <v>1090</v>
      </c>
      <c r="E20" s="147">
        <v>7500</v>
      </c>
      <c r="F20" s="147">
        <v>7234.6130000000003</v>
      </c>
      <c r="G20" s="147">
        <v>8457</v>
      </c>
      <c r="H20" s="147">
        <v>8308.0110000000004</v>
      </c>
      <c r="I20" s="147">
        <v>0</v>
      </c>
      <c r="J20" s="147">
        <v>0</v>
      </c>
    </row>
    <row r="21" spans="1:55" x14ac:dyDescent="0.25">
      <c r="B21" s="143"/>
      <c r="C21" s="145">
        <v>58</v>
      </c>
      <c r="D21" s="153" t="s">
        <v>1091</v>
      </c>
      <c r="E21" s="147">
        <v>4600</v>
      </c>
      <c r="F21" s="147">
        <v>3778.3679999999999</v>
      </c>
      <c r="G21" s="147">
        <v>7240</v>
      </c>
      <c r="H21" s="147">
        <v>7105.0889999999999</v>
      </c>
      <c r="I21" s="147">
        <v>4800000</v>
      </c>
      <c r="J21" s="147">
        <v>1558922</v>
      </c>
    </row>
    <row r="22" spans="1:55" s="304" customFormat="1" x14ac:dyDescent="0.25">
      <c r="A22" s="303"/>
      <c r="B22" s="460">
        <v>6</v>
      </c>
      <c r="C22" s="461"/>
      <c r="D22" s="326" t="s">
        <v>1092</v>
      </c>
      <c r="E22" s="165">
        <f t="shared" ref="E22:I22" si="6">E23</f>
        <v>43860</v>
      </c>
      <c r="F22" s="165">
        <f t="shared" si="6"/>
        <v>42703.356999999996</v>
      </c>
      <c r="G22" s="165">
        <f t="shared" si="6"/>
        <v>35408</v>
      </c>
      <c r="H22" s="165">
        <f t="shared" si="6"/>
        <v>35189.461000000003</v>
      </c>
      <c r="I22" s="165">
        <f t="shared" si="6"/>
        <v>37464000</v>
      </c>
      <c r="J22" s="165">
        <f>J23</f>
        <v>36132608</v>
      </c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3"/>
      <c r="AJ22" s="303"/>
      <c r="AK22" s="303"/>
      <c r="AL22" s="303"/>
      <c r="AM22" s="303"/>
      <c r="AN22" s="303"/>
      <c r="AO22" s="303"/>
      <c r="AP22" s="303"/>
      <c r="AQ22" s="303"/>
      <c r="AR22" s="303"/>
      <c r="AS22" s="303"/>
      <c r="AT22" s="303"/>
      <c r="AU22" s="303"/>
      <c r="AV22" s="303"/>
      <c r="AW22" s="303"/>
      <c r="AX22" s="303"/>
      <c r="AY22" s="303"/>
      <c r="AZ22" s="303"/>
      <c r="BA22" s="303"/>
      <c r="BB22" s="303"/>
      <c r="BC22" s="303"/>
    </row>
    <row r="23" spans="1:55" x14ac:dyDescent="0.25">
      <c r="B23" s="143"/>
      <c r="C23" s="145">
        <v>60</v>
      </c>
      <c r="D23" s="153" t="s">
        <v>1092</v>
      </c>
      <c r="E23" s="147">
        <v>43860</v>
      </c>
      <c r="F23" s="147">
        <v>42703.356999999996</v>
      </c>
      <c r="G23" s="147">
        <v>35408</v>
      </c>
      <c r="H23" s="147">
        <v>35189.461000000003</v>
      </c>
      <c r="I23" s="147">
        <v>37464000</v>
      </c>
      <c r="J23" s="147">
        <v>36132608</v>
      </c>
    </row>
    <row r="24" spans="1:55" s="304" customFormat="1" ht="16.149999999999999" customHeight="1" x14ac:dyDescent="0.25">
      <c r="A24" s="303"/>
      <c r="B24" s="460">
        <v>7</v>
      </c>
      <c r="C24" s="461"/>
      <c r="D24" s="326" t="s">
        <v>1093</v>
      </c>
      <c r="E24" s="165">
        <f t="shared" ref="E24:I24" si="7">SUM(E25:E26)</f>
        <v>136500</v>
      </c>
      <c r="F24" s="165">
        <f t="shared" si="7"/>
        <v>130411.49</v>
      </c>
      <c r="G24" s="165">
        <f t="shared" si="7"/>
        <v>127420</v>
      </c>
      <c r="H24" s="165">
        <f t="shared" si="7"/>
        <v>114631.636</v>
      </c>
      <c r="I24" s="165">
        <f t="shared" si="7"/>
        <v>123841000</v>
      </c>
      <c r="J24" s="165">
        <f>SUM(J25:J26)</f>
        <v>120567954</v>
      </c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303"/>
      <c r="AC24" s="303"/>
      <c r="AD24" s="303"/>
      <c r="AE24" s="303"/>
      <c r="AF24" s="303"/>
      <c r="AG24" s="303"/>
      <c r="AH24" s="303"/>
      <c r="AI24" s="303"/>
      <c r="AJ24" s="303"/>
      <c r="AK24" s="303"/>
      <c r="AL24" s="303"/>
      <c r="AM24" s="303"/>
      <c r="AN24" s="303"/>
      <c r="AO24" s="303"/>
      <c r="AP24" s="303"/>
      <c r="AQ24" s="303"/>
      <c r="AR24" s="303"/>
      <c r="AS24" s="303"/>
      <c r="AT24" s="303"/>
      <c r="AU24" s="303"/>
      <c r="AV24" s="303"/>
      <c r="AW24" s="303"/>
      <c r="AX24" s="303"/>
      <c r="AY24" s="303"/>
      <c r="AZ24" s="303"/>
      <c r="BA24" s="303"/>
      <c r="BB24" s="303"/>
      <c r="BC24" s="303"/>
    </row>
    <row r="25" spans="1:55" x14ac:dyDescent="0.25">
      <c r="B25" s="143"/>
      <c r="C25" s="145">
        <v>70</v>
      </c>
      <c r="D25" s="153" t="s">
        <v>1093</v>
      </c>
      <c r="E25" s="147">
        <v>115100</v>
      </c>
      <c r="F25" s="147">
        <v>109576.22</v>
      </c>
      <c r="G25" s="147">
        <v>108441</v>
      </c>
      <c r="H25" s="147">
        <v>97865.365000000005</v>
      </c>
      <c r="I25" s="147">
        <v>99941000</v>
      </c>
      <c r="J25" s="147">
        <v>98217769</v>
      </c>
    </row>
    <row r="26" spans="1:55" x14ac:dyDescent="0.25">
      <c r="B26" s="143"/>
      <c r="C26" s="145">
        <v>72</v>
      </c>
      <c r="D26" s="153" t="s">
        <v>1094</v>
      </c>
      <c r="E26" s="147">
        <v>21400</v>
      </c>
      <c r="F26" s="147">
        <v>20835.27</v>
      </c>
      <c r="G26" s="147">
        <v>18979</v>
      </c>
      <c r="H26" s="147">
        <v>16766.271000000001</v>
      </c>
      <c r="I26" s="147">
        <v>23900000</v>
      </c>
      <c r="J26" s="147">
        <v>22350185</v>
      </c>
    </row>
    <row r="27" spans="1:55" s="304" customFormat="1" x14ac:dyDescent="0.25">
      <c r="A27" s="303"/>
      <c r="B27" s="460">
        <v>8</v>
      </c>
      <c r="C27" s="461"/>
      <c r="D27" s="200" t="s">
        <v>1095</v>
      </c>
      <c r="E27" s="165">
        <f t="shared" ref="E27:I27" si="8">SUM(E28:E31)</f>
        <v>545814</v>
      </c>
      <c r="F27" s="165">
        <f t="shared" si="8"/>
        <v>491594.70699999994</v>
      </c>
      <c r="G27" s="165">
        <f t="shared" si="8"/>
        <v>658431</v>
      </c>
      <c r="H27" s="165">
        <f t="shared" si="8"/>
        <v>591784.75099999993</v>
      </c>
      <c r="I27" s="165">
        <f t="shared" si="8"/>
        <v>704012000</v>
      </c>
      <c r="J27" s="165">
        <f>SUM(J28:J31)</f>
        <v>640280690</v>
      </c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3"/>
      <c r="AJ27" s="303"/>
      <c r="AK27" s="303"/>
      <c r="AL27" s="303"/>
      <c r="AM27" s="303"/>
      <c r="AN27" s="303"/>
      <c r="AO27" s="303"/>
      <c r="AP27" s="303"/>
      <c r="AQ27" s="303"/>
      <c r="AR27" s="303"/>
      <c r="AS27" s="303"/>
      <c r="AT27" s="303"/>
      <c r="AU27" s="303"/>
      <c r="AV27" s="303"/>
      <c r="AW27" s="303"/>
      <c r="AX27" s="303"/>
      <c r="AY27" s="303"/>
      <c r="AZ27" s="303"/>
      <c r="BA27" s="303"/>
      <c r="BB27" s="303"/>
      <c r="BC27" s="303"/>
    </row>
    <row r="28" spans="1:55" x14ac:dyDescent="0.25">
      <c r="B28" s="143"/>
      <c r="C28" s="145">
        <v>80</v>
      </c>
      <c r="D28" s="153" t="s">
        <v>1095</v>
      </c>
      <c r="E28" s="147">
        <v>395724</v>
      </c>
      <c r="F28" s="147">
        <v>372794.82899999997</v>
      </c>
      <c r="G28" s="147">
        <v>403444</v>
      </c>
      <c r="H28" s="147">
        <v>392131.875</v>
      </c>
      <c r="I28" s="147">
        <v>453383000</v>
      </c>
      <c r="J28" s="147">
        <v>435141178</v>
      </c>
    </row>
    <row r="29" spans="1:55" x14ac:dyDescent="0.25">
      <c r="B29" s="143"/>
      <c r="C29" s="145">
        <v>81</v>
      </c>
      <c r="D29" s="153" t="s">
        <v>1096</v>
      </c>
      <c r="E29" s="147">
        <v>31180</v>
      </c>
      <c r="F29" s="147">
        <v>29752.251</v>
      </c>
      <c r="G29" s="147">
        <v>36335</v>
      </c>
      <c r="H29" s="147">
        <v>35433.398999999998</v>
      </c>
      <c r="I29" s="147">
        <v>46249000</v>
      </c>
      <c r="J29" s="147">
        <v>43826404</v>
      </c>
    </row>
    <row r="30" spans="1:55" x14ac:dyDescent="0.25">
      <c r="B30" s="143"/>
      <c r="C30" s="145">
        <v>83</v>
      </c>
      <c r="D30" s="153" t="s">
        <v>1097</v>
      </c>
      <c r="E30" s="147">
        <v>3250</v>
      </c>
      <c r="F30" s="147">
        <v>3029.962</v>
      </c>
      <c r="G30" s="147">
        <v>3555</v>
      </c>
      <c r="H30" s="147">
        <v>3457.05</v>
      </c>
      <c r="I30" s="147">
        <v>183980000</v>
      </c>
      <c r="J30" s="147">
        <v>161313108</v>
      </c>
    </row>
    <row r="31" spans="1:55" ht="22.5" x14ac:dyDescent="0.25">
      <c r="B31" s="143"/>
      <c r="C31" s="145">
        <v>84</v>
      </c>
      <c r="D31" s="153" t="s">
        <v>1098</v>
      </c>
      <c r="E31" s="147">
        <v>115660</v>
      </c>
      <c r="F31" s="147">
        <v>86017.664999999994</v>
      </c>
      <c r="G31" s="147">
        <v>215097</v>
      </c>
      <c r="H31" s="147">
        <v>160762.427</v>
      </c>
      <c r="I31" s="147">
        <v>20400000</v>
      </c>
      <c r="J31" s="147">
        <v>0</v>
      </c>
    </row>
    <row r="32" spans="1:55" s="304" customFormat="1" x14ac:dyDescent="0.25">
      <c r="A32" s="303"/>
      <c r="B32" s="460">
        <v>9</v>
      </c>
      <c r="C32" s="461"/>
      <c r="D32" s="200" t="s">
        <v>1099</v>
      </c>
      <c r="E32" s="165">
        <f t="shared" ref="E32:I32" si="9">SUM(E33:E36)</f>
        <v>77900</v>
      </c>
      <c r="F32" s="165">
        <f t="shared" si="9"/>
        <v>74921.513999999996</v>
      </c>
      <c r="G32" s="165">
        <f t="shared" si="9"/>
        <v>104844</v>
      </c>
      <c r="H32" s="165">
        <f t="shared" si="9"/>
        <v>104479.143</v>
      </c>
      <c r="I32" s="165">
        <f t="shared" si="9"/>
        <v>118500000</v>
      </c>
      <c r="J32" s="165">
        <f>SUM(J33:J36)</f>
        <v>115669591</v>
      </c>
      <c r="K32" s="303"/>
      <c r="L32" s="303"/>
      <c r="M32" s="303"/>
      <c r="N32" s="303"/>
      <c r="O32" s="303"/>
      <c r="P32" s="303"/>
      <c r="Q32" s="303"/>
      <c r="R32" s="303"/>
      <c r="S32" s="303"/>
      <c r="T32" s="303"/>
      <c r="U32" s="303"/>
      <c r="V32" s="303"/>
      <c r="W32" s="303"/>
      <c r="X32" s="303"/>
      <c r="Y32" s="303"/>
      <c r="Z32" s="303"/>
      <c r="AA32" s="303"/>
      <c r="AB32" s="303"/>
      <c r="AC32" s="303"/>
      <c r="AD32" s="303"/>
      <c r="AE32" s="303"/>
      <c r="AF32" s="303"/>
      <c r="AG32" s="303"/>
      <c r="AH32" s="303"/>
      <c r="AI32" s="303"/>
      <c r="AJ32" s="303"/>
      <c r="AK32" s="303"/>
      <c r="AL32" s="303"/>
      <c r="AM32" s="303"/>
      <c r="AN32" s="303"/>
      <c r="AO32" s="303"/>
      <c r="AP32" s="303"/>
      <c r="AQ32" s="303"/>
      <c r="AR32" s="303"/>
      <c r="AS32" s="303"/>
      <c r="AT32" s="303"/>
      <c r="AU32" s="303"/>
      <c r="AV32" s="303"/>
      <c r="AW32" s="303"/>
      <c r="AX32" s="303"/>
      <c r="AY32" s="303"/>
      <c r="AZ32" s="303"/>
      <c r="BA32" s="303"/>
      <c r="BB32" s="303"/>
      <c r="BC32" s="303"/>
    </row>
    <row r="33" spans="1:55" x14ac:dyDescent="0.25">
      <c r="B33" s="143"/>
      <c r="C33" s="145">
        <v>90</v>
      </c>
      <c r="D33" s="145" t="s">
        <v>1099</v>
      </c>
      <c r="E33" s="147">
        <v>35000</v>
      </c>
      <c r="F33" s="147">
        <v>33541.013999999996</v>
      </c>
      <c r="G33" s="147">
        <v>55659</v>
      </c>
      <c r="H33" s="147">
        <v>55508.042000000001</v>
      </c>
      <c r="I33" s="147">
        <v>59300000</v>
      </c>
      <c r="J33" s="147">
        <v>57408721</v>
      </c>
    </row>
    <row r="34" spans="1:55" x14ac:dyDescent="0.25">
      <c r="B34" s="143"/>
      <c r="C34" s="145">
        <v>92</v>
      </c>
      <c r="D34" s="145" t="s">
        <v>1100</v>
      </c>
      <c r="E34" s="147">
        <v>3700</v>
      </c>
      <c r="F34" s="147">
        <v>3540</v>
      </c>
      <c r="G34" s="147">
        <v>2620</v>
      </c>
      <c r="H34" s="147">
        <v>2613.6</v>
      </c>
      <c r="I34" s="147">
        <v>2700000</v>
      </c>
      <c r="J34" s="147">
        <v>2607100</v>
      </c>
    </row>
    <row r="35" spans="1:55" x14ac:dyDescent="0.25">
      <c r="B35" s="143"/>
      <c r="C35" s="145">
        <v>93</v>
      </c>
      <c r="D35" s="145" t="s">
        <v>1101</v>
      </c>
      <c r="E35" s="147">
        <v>23200</v>
      </c>
      <c r="F35" s="147">
        <v>22961.23</v>
      </c>
      <c r="G35" s="147">
        <v>30493</v>
      </c>
      <c r="H35" s="147">
        <v>30467.001</v>
      </c>
      <c r="I35" s="147">
        <v>37000000</v>
      </c>
      <c r="J35" s="147">
        <v>36754643</v>
      </c>
    </row>
    <row r="36" spans="1:55" x14ac:dyDescent="0.25">
      <c r="B36" s="143"/>
      <c r="C36" s="145">
        <v>94</v>
      </c>
      <c r="D36" s="145" t="s">
        <v>1102</v>
      </c>
      <c r="E36" s="147">
        <v>16000</v>
      </c>
      <c r="F36" s="147">
        <v>14879.27</v>
      </c>
      <c r="G36" s="147">
        <v>16072</v>
      </c>
      <c r="H36" s="147">
        <v>15890.5</v>
      </c>
      <c r="I36" s="147">
        <v>19500000</v>
      </c>
      <c r="J36" s="147">
        <v>18899127</v>
      </c>
    </row>
    <row r="37" spans="1:55" s="304" customFormat="1" x14ac:dyDescent="0.25">
      <c r="A37" s="303"/>
      <c r="B37" s="460" t="s">
        <v>240</v>
      </c>
      <c r="C37" s="461"/>
      <c r="D37" s="200" t="s">
        <v>241</v>
      </c>
      <c r="E37" s="165">
        <f t="shared" ref="E37:I37" si="10">E38</f>
        <v>353235</v>
      </c>
      <c r="F37" s="165">
        <f t="shared" si="10"/>
        <v>352624.23800000001</v>
      </c>
      <c r="G37" s="165">
        <f t="shared" si="10"/>
        <v>406406</v>
      </c>
      <c r="H37" s="165">
        <f t="shared" si="10"/>
        <v>406405.31800000003</v>
      </c>
      <c r="I37" s="165">
        <f t="shared" si="10"/>
        <v>432305000</v>
      </c>
      <c r="J37" s="165">
        <f>J38</f>
        <v>428910057</v>
      </c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3"/>
      <c r="AK37" s="303"/>
      <c r="AL37" s="303"/>
      <c r="AM37" s="303"/>
      <c r="AN37" s="303"/>
      <c r="AO37" s="303"/>
      <c r="AP37" s="303"/>
      <c r="AQ37" s="303"/>
      <c r="AR37" s="303"/>
      <c r="AS37" s="303"/>
      <c r="AT37" s="303"/>
      <c r="AU37" s="303"/>
      <c r="AV37" s="303"/>
      <c r="AW37" s="303"/>
      <c r="AX37" s="303"/>
      <c r="AY37" s="303"/>
      <c r="AZ37" s="303"/>
      <c r="BA37" s="303"/>
      <c r="BB37" s="303"/>
      <c r="BC37" s="303"/>
    </row>
    <row r="38" spans="1:55" x14ac:dyDescent="0.25">
      <c r="B38" s="143"/>
      <c r="C38" s="144" t="s">
        <v>243</v>
      </c>
      <c r="D38" s="153" t="s">
        <v>912</v>
      </c>
      <c r="E38" s="147">
        <v>353235</v>
      </c>
      <c r="F38" s="147">
        <v>352624.23800000001</v>
      </c>
      <c r="G38" s="147">
        <v>406406</v>
      </c>
      <c r="H38" s="147">
        <v>406405.31800000003</v>
      </c>
      <c r="I38" s="147">
        <v>432305000</v>
      </c>
      <c r="J38" s="147">
        <v>428910057</v>
      </c>
    </row>
    <row r="39" spans="1:55" x14ac:dyDescent="0.25">
      <c r="B39" s="395" t="s">
        <v>666</v>
      </c>
      <c r="C39" s="402"/>
      <c r="D39" s="314"/>
      <c r="E39" s="315"/>
      <c r="F39" s="315"/>
      <c r="G39" s="315"/>
      <c r="H39" s="315"/>
      <c r="I39" s="315"/>
      <c r="J39" s="315"/>
    </row>
    <row r="40" spans="1:55" s="304" customFormat="1" x14ac:dyDescent="0.25">
      <c r="A40" s="303"/>
      <c r="B40" s="386">
        <v>40</v>
      </c>
      <c r="C40" s="387"/>
      <c r="D40" s="151" t="s">
        <v>667</v>
      </c>
      <c r="E40" s="173">
        <f t="shared" ref="E40:I40" si="11">SUM(E41:E43)</f>
        <v>1713501</v>
      </c>
      <c r="F40" s="173">
        <f t="shared" si="11"/>
        <v>1707684.3169999998</v>
      </c>
      <c r="G40" s="173">
        <f t="shared" si="11"/>
        <v>1930999</v>
      </c>
      <c r="H40" s="173">
        <f t="shared" si="11"/>
        <v>1920685.3489999999</v>
      </c>
      <c r="I40" s="173">
        <f t="shared" si="11"/>
        <v>2225209000</v>
      </c>
      <c r="J40" s="173">
        <f>SUM(J41:J43)</f>
        <v>2209932609</v>
      </c>
      <c r="K40" s="303"/>
      <c r="L40" s="303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303"/>
      <c r="X40" s="303"/>
      <c r="Y40" s="303"/>
      <c r="Z40" s="303"/>
      <c r="AA40" s="303"/>
      <c r="AB40" s="303"/>
      <c r="AC40" s="303"/>
      <c r="AD40" s="303"/>
      <c r="AE40" s="303"/>
      <c r="AF40" s="303"/>
      <c r="AG40" s="303"/>
      <c r="AH40" s="303"/>
      <c r="AI40" s="303"/>
      <c r="AJ40" s="303"/>
      <c r="AK40" s="303"/>
      <c r="AL40" s="303"/>
      <c r="AM40" s="303"/>
      <c r="AN40" s="303"/>
      <c r="AO40" s="303"/>
      <c r="AP40" s="303"/>
      <c r="AQ40" s="303"/>
      <c r="AR40" s="303"/>
      <c r="AS40" s="303"/>
      <c r="AT40" s="303"/>
      <c r="AU40" s="303"/>
      <c r="AV40" s="303"/>
      <c r="AW40" s="303"/>
      <c r="AX40" s="303"/>
      <c r="AY40" s="303"/>
      <c r="AZ40" s="303"/>
      <c r="BA40" s="303"/>
      <c r="BB40" s="303"/>
      <c r="BC40" s="303"/>
    </row>
    <row r="41" spans="1:55" x14ac:dyDescent="0.25">
      <c r="B41" s="143"/>
      <c r="C41" s="145">
        <v>401</v>
      </c>
      <c r="D41" s="145" t="s">
        <v>668</v>
      </c>
      <c r="E41" s="147">
        <v>1233528</v>
      </c>
      <c r="F41" s="147">
        <v>1229481.5109999999</v>
      </c>
      <c r="G41" s="147">
        <v>1388227</v>
      </c>
      <c r="H41" s="147">
        <v>1382126.7560000001</v>
      </c>
      <c r="I41" s="147">
        <v>1581759000</v>
      </c>
      <c r="J41" s="147">
        <v>1571529495</v>
      </c>
    </row>
    <row r="42" spans="1:55" x14ac:dyDescent="0.25">
      <c r="B42" s="143"/>
      <c r="C42" s="145">
        <v>402</v>
      </c>
      <c r="D42" s="145" t="s">
        <v>87</v>
      </c>
      <c r="E42" s="147">
        <v>479853</v>
      </c>
      <c r="F42" s="147">
        <v>478082.80599999998</v>
      </c>
      <c r="G42" s="147">
        <v>542772</v>
      </c>
      <c r="H42" s="147">
        <v>538558.59299999999</v>
      </c>
      <c r="I42" s="147">
        <v>614730000</v>
      </c>
      <c r="J42" s="147">
        <v>609903114</v>
      </c>
    </row>
    <row r="43" spans="1:55" x14ac:dyDescent="0.25">
      <c r="B43" s="143"/>
      <c r="C43" s="145">
        <v>404</v>
      </c>
      <c r="D43" s="145" t="s">
        <v>88</v>
      </c>
      <c r="E43" s="147">
        <v>120</v>
      </c>
      <c r="F43" s="147">
        <v>120</v>
      </c>
      <c r="G43" s="147"/>
      <c r="H43" s="147"/>
      <c r="I43" s="147">
        <v>28720000</v>
      </c>
      <c r="J43" s="147">
        <v>28500000</v>
      </c>
    </row>
    <row r="44" spans="1:55" s="304" customFormat="1" x14ac:dyDescent="0.25">
      <c r="A44" s="303"/>
      <c r="B44" s="386">
        <v>42</v>
      </c>
      <c r="C44" s="387"/>
      <c r="D44" s="151" t="s">
        <v>670</v>
      </c>
      <c r="E44" s="173">
        <f t="shared" ref="E44:I44" si="12">SUM(E45:E50)</f>
        <v>186190.647</v>
      </c>
      <c r="F44" s="173">
        <f t="shared" si="12"/>
        <v>144450.4</v>
      </c>
      <c r="G44" s="173">
        <f t="shared" si="12"/>
        <v>255151.231</v>
      </c>
      <c r="H44" s="173">
        <f t="shared" si="12"/>
        <v>221466.23900000003</v>
      </c>
      <c r="I44" s="173">
        <f t="shared" si="12"/>
        <v>241285000</v>
      </c>
      <c r="J44" s="173">
        <f>SUM(J45:J50)</f>
        <v>202344734</v>
      </c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303"/>
      <c r="AJ44" s="303"/>
      <c r="AK44" s="303"/>
      <c r="AL44" s="303"/>
      <c r="AM44" s="303"/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  <c r="BC44" s="303"/>
    </row>
    <row r="45" spans="1:55" x14ac:dyDescent="0.25">
      <c r="B45" s="143"/>
      <c r="C45" s="145">
        <v>420</v>
      </c>
      <c r="D45" s="145" t="s">
        <v>671</v>
      </c>
      <c r="E45" s="147">
        <v>4370</v>
      </c>
      <c r="F45" s="147">
        <v>463.93</v>
      </c>
      <c r="G45" s="147">
        <v>4458.6120000000001</v>
      </c>
      <c r="H45" s="147">
        <v>471.51</v>
      </c>
      <c r="I45" s="147">
        <v>1250000</v>
      </c>
      <c r="J45" s="147">
        <v>63750</v>
      </c>
    </row>
    <row r="46" spans="1:55" x14ac:dyDescent="0.25">
      <c r="B46" s="143"/>
      <c r="C46" s="145">
        <v>421</v>
      </c>
      <c r="D46" s="145" t="s">
        <v>672</v>
      </c>
      <c r="E46" s="147">
        <v>136853.647</v>
      </c>
      <c r="F46" s="147">
        <v>125542.61599999999</v>
      </c>
      <c r="G46" s="147">
        <v>223230.361</v>
      </c>
      <c r="H46" s="147">
        <v>208495.15100000001</v>
      </c>
      <c r="I46" s="147">
        <v>214908000</v>
      </c>
      <c r="J46" s="147">
        <v>189509868</v>
      </c>
    </row>
    <row r="47" spans="1:55" x14ac:dyDescent="0.25">
      <c r="B47" s="143"/>
      <c r="C47" s="145">
        <v>423</v>
      </c>
      <c r="D47" s="145" t="s">
        <v>673</v>
      </c>
      <c r="E47" s="147">
        <v>7500</v>
      </c>
      <c r="F47" s="147">
        <v>1260.5029999999999</v>
      </c>
      <c r="G47" s="147">
        <v>8500</v>
      </c>
      <c r="H47" s="147">
        <v>2573.9189999999999</v>
      </c>
      <c r="I47" s="147">
        <v>8102000</v>
      </c>
      <c r="J47" s="147">
        <v>2866995</v>
      </c>
    </row>
    <row r="48" spans="1:55" x14ac:dyDescent="0.25">
      <c r="B48" s="143"/>
      <c r="C48" s="145">
        <v>424</v>
      </c>
      <c r="D48" s="145" t="s">
        <v>674</v>
      </c>
      <c r="E48" s="147">
        <v>10261</v>
      </c>
      <c r="F48" s="147">
        <v>4199.6099999999997</v>
      </c>
      <c r="G48" s="147">
        <v>13812.258</v>
      </c>
      <c r="H48" s="147">
        <v>7893.6779999999999</v>
      </c>
      <c r="I48" s="147">
        <v>11875000</v>
      </c>
      <c r="J48" s="147">
        <v>8483504</v>
      </c>
    </row>
    <row r="49" spans="1:55" x14ac:dyDescent="0.25">
      <c r="B49" s="143"/>
      <c r="C49" s="145">
        <v>425</v>
      </c>
      <c r="D49" s="145" t="s">
        <v>675</v>
      </c>
      <c r="E49" s="147">
        <v>24956</v>
      </c>
      <c r="F49" s="147">
        <v>12373.170999999998</v>
      </c>
      <c r="G49" s="147">
        <v>4600</v>
      </c>
      <c r="H49" s="147">
        <v>1849.3969999999999</v>
      </c>
      <c r="I49" s="147">
        <v>4600000</v>
      </c>
      <c r="J49" s="147">
        <v>1318871</v>
      </c>
    </row>
    <row r="50" spans="1:55" x14ac:dyDescent="0.25">
      <c r="B50" s="143"/>
      <c r="C50" s="145">
        <v>426</v>
      </c>
      <c r="D50" s="145" t="s">
        <v>676</v>
      </c>
      <c r="E50" s="147">
        <v>2250</v>
      </c>
      <c r="F50" s="147">
        <v>610.56999999999994</v>
      </c>
      <c r="G50" s="147">
        <v>550</v>
      </c>
      <c r="H50" s="147">
        <v>182.584</v>
      </c>
      <c r="I50" s="147">
        <v>550000</v>
      </c>
      <c r="J50" s="147">
        <v>101746</v>
      </c>
    </row>
    <row r="51" spans="1:55" s="304" customFormat="1" x14ac:dyDescent="0.25">
      <c r="A51" s="303"/>
      <c r="B51" s="386">
        <v>44</v>
      </c>
      <c r="C51" s="387"/>
      <c r="D51" s="151" t="s">
        <v>816</v>
      </c>
      <c r="E51" s="171">
        <f t="shared" ref="E51:I51" si="13">E52</f>
        <v>353235</v>
      </c>
      <c r="F51" s="171">
        <f t="shared" si="13"/>
        <v>352624.23800000001</v>
      </c>
      <c r="G51" s="171">
        <f t="shared" si="13"/>
        <v>406406</v>
      </c>
      <c r="H51" s="171">
        <f t="shared" si="13"/>
        <v>406405.31800000003</v>
      </c>
      <c r="I51" s="171">
        <f t="shared" si="13"/>
        <v>432305000</v>
      </c>
      <c r="J51" s="171">
        <f>J52</f>
        <v>428910057</v>
      </c>
      <c r="K51" s="303"/>
      <c r="L51" s="303"/>
      <c r="M51" s="303"/>
      <c r="N51" s="303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3"/>
      <c r="AB51" s="303"/>
      <c r="AC51" s="303"/>
      <c r="AD51" s="303"/>
      <c r="AE51" s="303"/>
      <c r="AF51" s="303"/>
      <c r="AG51" s="303"/>
      <c r="AH51" s="303"/>
      <c r="AI51" s="303"/>
      <c r="AJ51" s="303"/>
      <c r="AK51" s="303"/>
      <c r="AL51" s="303"/>
      <c r="AM51" s="303"/>
      <c r="AN51" s="303"/>
      <c r="AO51" s="303"/>
      <c r="AP51" s="303"/>
      <c r="AQ51" s="303"/>
      <c r="AR51" s="303"/>
      <c r="AS51" s="303"/>
      <c r="AT51" s="303"/>
      <c r="AU51" s="303"/>
      <c r="AV51" s="303"/>
      <c r="AW51" s="303"/>
      <c r="AX51" s="303"/>
      <c r="AY51" s="303"/>
      <c r="AZ51" s="303"/>
      <c r="BA51" s="303"/>
      <c r="BB51" s="303"/>
      <c r="BC51" s="303"/>
    </row>
    <row r="52" spans="1:55" x14ac:dyDescent="0.25">
      <c r="B52" s="143"/>
      <c r="C52" s="145">
        <v>443</v>
      </c>
      <c r="D52" s="145" t="s">
        <v>918</v>
      </c>
      <c r="E52" s="147">
        <v>353235</v>
      </c>
      <c r="F52" s="147">
        <v>352624.23800000001</v>
      </c>
      <c r="G52" s="147">
        <v>406406</v>
      </c>
      <c r="H52" s="147">
        <v>406405.31800000003</v>
      </c>
      <c r="I52" s="147">
        <v>432305000</v>
      </c>
      <c r="J52" s="147">
        <v>428910057</v>
      </c>
    </row>
    <row r="53" spans="1:55" s="304" customFormat="1" x14ac:dyDescent="0.25">
      <c r="A53" s="303"/>
      <c r="B53" s="386">
        <v>46</v>
      </c>
      <c r="C53" s="387"/>
      <c r="D53" s="151" t="s">
        <v>677</v>
      </c>
      <c r="E53" s="173">
        <f t="shared" ref="E53:I53" si="14">SUM(E54:E55)</f>
        <v>1192380.3530000001</v>
      </c>
      <c r="F53" s="173">
        <f t="shared" si="14"/>
        <v>1087293.983</v>
      </c>
      <c r="G53" s="173">
        <f t="shared" si="14"/>
        <v>1166612.8640000001</v>
      </c>
      <c r="H53" s="173">
        <f t="shared" si="14"/>
        <v>1094598.2350000001</v>
      </c>
      <c r="I53" s="173">
        <f t="shared" si="14"/>
        <v>1201403000</v>
      </c>
      <c r="J53" s="173">
        <f>SUM(J54:J55)</f>
        <v>1123674735</v>
      </c>
      <c r="K53" s="303"/>
      <c r="L53" s="303"/>
      <c r="M53" s="303"/>
      <c r="N53" s="303"/>
      <c r="O53" s="303"/>
      <c r="P53" s="303"/>
      <c r="Q53" s="303"/>
      <c r="R53" s="303"/>
      <c r="S53" s="303"/>
      <c r="T53" s="303"/>
      <c r="U53" s="303"/>
      <c r="V53" s="303"/>
      <c r="W53" s="303"/>
      <c r="X53" s="303"/>
      <c r="Y53" s="303"/>
      <c r="Z53" s="303"/>
      <c r="AA53" s="303"/>
      <c r="AB53" s="303"/>
      <c r="AC53" s="303"/>
      <c r="AD53" s="303"/>
      <c r="AE53" s="303"/>
      <c r="AF53" s="303"/>
      <c r="AG53" s="303"/>
      <c r="AH53" s="303"/>
      <c r="AI53" s="303"/>
      <c r="AJ53" s="303"/>
      <c r="AK53" s="303"/>
      <c r="AL53" s="303"/>
      <c r="AM53" s="303"/>
      <c r="AN53" s="303"/>
      <c r="AO53" s="303"/>
      <c r="AP53" s="303"/>
      <c r="AQ53" s="303"/>
      <c r="AR53" s="303"/>
      <c r="AS53" s="303"/>
      <c r="AT53" s="303"/>
      <c r="AU53" s="303"/>
      <c r="AV53" s="303"/>
      <c r="AW53" s="303"/>
      <c r="AX53" s="303"/>
      <c r="AY53" s="303"/>
      <c r="AZ53" s="303"/>
      <c r="BA53" s="303"/>
      <c r="BB53" s="303"/>
      <c r="BC53" s="303"/>
    </row>
    <row r="54" spans="1:55" x14ac:dyDescent="0.25">
      <c r="B54" s="143"/>
      <c r="C54" s="145">
        <v>464</v>
      </c>
      <c r="D54" s="145" t="s">
        <v>678</v>
      </c>
      <c r="E54" s="147">
        <v>1170444.9480000001</v>
      </c>
      <c r="F54" s="147">
        <v>1065361.8019999999</v>
      </c>
      <c r="G54" s="147">
        <v>1151161.638</v>
      </c>
      <c r="H54" s="147">
        <v>1079281.098</v>
      </c>
      <c r="I54" s="147">
        <v>1187779232</v>
      </c>
      <c r="J54" s="147">
        <v>1110050967</v>
      </c>
    </row>
    <row r="55" spans="1:55" x14ac:dyDescent="0.25">
      <c r="B55" s="143"/>
      <c r="C55" s="145">
        <v>465</v>
      </c>
      <c r="D55" s="145" t="s">
        <v>89</v>
      </c>
      <c r="E55" s="147">
        <v>21935.404999999999</v>
      </c>
      <c r="F55" s="147">
        <v>21932.181</v>
      </c>
      <c r="G55" s="147">
        <v>15451.226000000001</v>
      </c>
      <c r="H55" s="147">
        <v>15317.137000000001</v>
      </c>
      <c r="I55" s="147">
        <v>13623768</v>
      </c>
      <c r="J55" s="147">
        <v>13623768</v>
      </c>
    </row>
    <row r="56" spans="1:55" s="304" customFormat="1" x14ac:dyDescent="0.25">
      <c r="A56" s="303"/>
      <c r="B56" s="386">
        <v>48</v>
      </c>
      <c r="C56" s="387"/>
      <c r="D56" s="151" t="s">
        <v>679</v>
      </c>
      <c r="E56" s="201">
        <f t="shared" ref="E56:I56" si="15">SUM(E57:E60)</f>
        <v>174960</v>
      </c>
      <c r="F56" s="201">
        <f t="shared" si="15"/>
        <v>138992.649</v>
      </c>
      <c r="G56" s="201">
        <f t="shared" si="15"/>
        <v>534732.90500000003</v>
      </c>
      <c r="H56" s="201">
        <f t="shared" si="15"/>
        <v>481306.01699999999</v>
      </c>
      <c r="I56" s="201">
        <f t="shared" si="15"/>
        <v>526803000</v>
      </c>
      <c r="J56" s="201">
        <f>SUM(J57:J60)</f>
        <v>476828482</v>
      </c>
      <c r="K56" s="303"/>
      <c r="L56" s="303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3"/>
      <c r="X56" s="303"/>
      <c r="Y56" s="303"/>
      <c r="Z56" s="303"/>
      <c r="AA56" s="303"/>
      <c r="AB56" s="303"/>
      <c r="AC56" s="303"/>
      <c r="AD56" s="303"/>
      <c r="AE56" s="303"/>
      <c r="AF56" s="303"/>
      <c r="AG56" s="303"/>
      <c r="AH56" s="303"/>
      <c r="AI56" s="303"/>
      <c r="AJ56" s="303"/>
      <c r="AK56" s="303"/>
      <c r="AL56" s="303"/>
      <c r="AM56" s="303"/>
      <c r="AN56" s="303"/>
      <c r="AO56" s="303"/>
      <c r="AP56" s="303"/>
      <c r="AQ56" s="303"/>
      <c r="AR56" s="303"/>
      <c r="AS56" s="303"/>
      <c r="AT56" s="303"/>
      <c r="AU56" s="303"/>
      <c r="AV56" s="303"/>
      <c r="AW56" s="303"/>
      <c r="AX56" s="303"/>
      <c r="AY56" s="303"/>
      <c r="AZ56" s="303"/>
      <c r="BA56" s="303"/>
      <c r="BB56" s="303"/>
      <c r="BC56" s="303"/>
    </row>
    <row r="57" spans="1:55" x14ac:dyDescent="0.25">
      <c r="B57" s="143"/>
      <c r="C57" s="145">
        <v>480</v>
      </c>
      <c r="D57" s="145" t="s">
        <v>96</v>
      </c>
      <c r="E57" s="147">
        <v>8100</v>
      </c>
      <c r="F57" s="147">
        <v>5771.88</v>
      </c>
      <c r="G57" s="147">
        <v>9372.3629999999994</v>
      </c>
      <c r="H57" s="147">
        <v>6797.4189999999999</v>
      </c>
      <c r="I57" s="147">
        <v>8300000</v>
      </c>
      <c r="J57" s="147">
        <v>4395043</v>
      </c>
    </row>
    <row r="58" spans="1:55" x14ac:dyDescent="0.25">
      <c r="B58" s="143"/>
      <c r="C58" s="145">
        <v>482</v>
      </c>
      <c r="D58" s="145" t="s">
        <v>98</v>
      </c>
      <c r="E58" s="147">
        <v>162860</v>
      </c>
      <c r="F58" s="147">
        <v>133220.769</v>
      </c>
      <c r="G58" s="147">
        <v>479060.54200000002</v>
      </c>
      <c r="H58" s="147">
        <v>473208.598</v>
      </c>
      <c r="I58" s="147">
        <v>438503000</v>
      </c>
      <c r="J58" s="147">
        <v>405040954</v>
      </c>
    </row>
    <row r="59" spans="1:55" x14ac:dyDescent="0.25">
      <c r="B59" s="143"/>
      <c r="C59" s="145">
        <v>488</v>
      </c>
      <c r="D59" s="145" t="s">
        <v>103</v>
      </c>
      <c r="E59" s="147">
        <v>3000</v>
      </c>
      <c r="F59" s="147">
        <v>0</v>
      </c>
      <c r="G59" s="147">
        <v>46300</v>
      </c>
      <c r="H59" s="147">
        <v>1300</v>
      </c>
      <c r="I59" s="147">
        <v>76000000</v>
      </c>
      <c r="J59" s="147">
        <v>67392485</v>
      </c>
    </row>
    <row r="60" spans="1:55" ht="15.75" thickBot="1" x14ac:dyDescent="0.3">
      <c r="B60" s="163"/>
      <c r="C60" s="174">
        <v>489</v>
      </c>
      <c r="D60" s="174" t="s">
        <v>1103</v>
      </c>
      <c r="E60" s="158">
        <v>1000</v>
      </c>
      <c r="F60" s="158">
        <v>0</v>
      </c>
      <c r="G60" s="158">
        <v>0</v>
      </c>
      <c r="H60" s="158">
        <v>0</v>
      </c>
      <c r="I60" s="158">
        <v>4000000</v>
      </c>
      <c r="J60" s="158">
        <v>0</v>
      </c>
    </row>
    <row r="61" spans="1:55" ht="27" customHeight="1" x14ac:dyDescent="0.25">
      <c r="E61" s="316">
        <f>E40+E44+E51+E53+E56</f>
        <v>3620267</v>
      </c>
      <c r="F61" s="316">
        <f>F40+F44+F51+F53+F56</f>
        <v>3431045.5869999998</v>
      </c>
      <c r="G61" s="316">
        <f t="shared" ref="G61:H61" si="16">G40+G44+G51+G53+G56</f>
        <v>4293902</v>
      </c>
      <c r="H61" s="316">
        <f t="shared" si="16"/>
        <v>4124461.1579999998</v>
      </c>
    </row>
    <row r="62" spans="1:55" ht="27" customHeight="1" x14ac:dyDescent="0.25">
      <c r="E62" s="305">
        <f>E61-E5</f>
        <v>0</v>
      </c>
      <c r="F62" s="305">
        <f>F61-F5</f>
        <v>0</v>
      </c>
      <c r="G62" s="305">
        <f t="shared" ref="G62:H62" si="17">G61-G5</f>
        <v>0</v>
      </c>
      <c r="H62" s="305">
        <f t="shared" si="17"/>
        <v>0</v>
      </c>
    </row>
  </sheetData>
  <mergeCells count="19">
    <mergeCell ref="B32:C32"/>
    <mergeCell ref="B3:H3"/>
    <mergeCell ref="B4:D4"/>
    <mergeCell ref="B5:D5"/>
    <mergeCell ref="B6:C6"/>
    <mergeCell ref="B8:C8"/>
    <mergeCell ref="B10:C10"/>
    <mergeCell ref="B13:C13"/>
    <mergeCell ref="B18:C18"/>
    <mergeCell ref="B22:C22"/>
    <mergeCell ref="B24:C24"/>
    <mergeCell ref="B27:C27"/>
    <mergeCell ref="B56:C56"/>
    <mergeCell ref="B37:C37"/>
    <mergeCell ref="B39:C39"/>
    <mergeCell ref="B40:C40"/>
    <mergeCell ref="B44:C44"/>
    <mergeCell ref="B51:C51"/>
    <mergeCell ref="B53:C5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81"/>
  <sheetViews>
    <sheetView topLeftCell="A37" zoomScale="80" zoomScaleNormal="80" workbookViewId="0">
      <selection activeCell="J55" sqref="E55:J55"/>
    </sheetView>
  </sheetViews>
  <sheetFormatPr defaultRowHeight="15" x14ac:dyDescent="0.25"/>
  <cols>
    <col min="1" max="1" width="1.28515625" style="57" customWidth="1"/>
    <col min="2" max="2" width="2.42578125" style="57" customWidth="1"/>
    <col min="3" max="3" width="7.42578125" style="57" customWidth="1"/>
    <col min="4" max="4" width="55.28515625" style="57" customWidth="1"/>
    <col min="5" max="9" width="13" style="57" customWidth="1"/>
    <col min="10" max="10" width="13.85546875" style="57" bestFit="1" customWidth="1"/>
    <col min="11" max="16384" width="9.140625" style="57"/>
  </cols>
  <sheetData>
    <row r="3" spans="2:10" ht="15.75" thickBot="1" x14ac:dyDescent="0.3"/>
    <row r="4" spans="2:10" x14ac:dyDescent="0.25">
      <c r="B4" s="403" t="s">
        <v>660</v>
      </c>
      <c r="C4" s="404"/>
      <c r="D4" s="404"/>
      <c r="E4" s="404"/>
      <c r="F4" s="404"/>
      <c r="G4" s="404"/>
      <c r="H4" s="404"/>
    </row>
    <row r="5" spans="2:10" ht="22.5" x14ac:dyDescent="0.25">
      <c r="B5" s="390" t="s">
        <v>405</v>
      </c>
      <c r="C5" s="391"/>
      <c r="D5" s="392"/>
      <c r="E5" s="136" t="s">
        <v>171</v>
      </c>
      <c r="F5" s="136" t="s">
        <v>662</v>
      </c>
      <c r="G5" s="136" t="s">
        <v>172</v>
      </c>
      <c r="H5" s="136" t="s">
        <v>663</v>
      </c>
      <c r="I5" s="136"/>
      <c r="J5" s="136"/>
    </row>
    <row r="6" spans="2:10" s="138" customFormat="1" x14ac:dyDescent="0.25">
      <c r="B6" s="393"/>
      <c r="C6" s="394"/>
      <c r="D6" s="394"/>
      <c r="E6" s="164">
        <f>E7+E16+E18+E20+E31+E42+E44+E46+E48+E50+E52</f>
        <v>8715902</v>
      </c>
      <c r="F6" s="164">
        <f>F7+F16+F18+F20+F31+F42+F44+F46+F48+F50+F52</f>
        <v>8391304.5930000003</v>
      </c>
      <c r="G6" s="164">
        <f t="shared" ref="G6:H6" si="0">G7+G16+G18+G20+G31+G42+G44+G46+G48+G50+G52</f>
        <v>7667574</v>
      </c>
      <c r="H6" s="164">
        <f t="shared" si="0"/>
        <v>7364208.2980000013</v>
      </c>
      <c r="I6" s="164"/>
      <c r="J6" s="164"/>
    </row>
    <row r="7" spans="2:10" x14ac:dyDescent="0.25">
      <c r="B7" s="199" t="s">
        <v>683</v>
      </c>
      <c r="C7" s="200"/>
      <c r="D7" s="198"/>
      <c r="E7" s="165">
        <f t="shared" ref="E7:I7" si="1">SUM(E8:E15)</f>
        <v>959955.76399999997</v>
      </c>
      <c r="F7" s="165">
        <f t="shared" si="1"/>
        <v>834429.70600000001</v>
      </c>
      <c r="G7" s="165">
        <f t="shared" si="1"/>
        <v>949972</v>
      </c>
      <c r="H7" s="165">
        <f t="shared" si="1"/>
        <v>823965.71700000018</v>
      </c>
      <c r="I7" s="165">
        <f t="shared" si="1"/>
        <v>1089926490</v>
      </c>
      <c r="J7" s="165">
        <f>SUM(J8:J15)</f>
        <v>629709694</v>
      </c>
    </row>
    <row r="8" spans="2:10" x14ac:dyDescent="0.25">
      <c r="B8" s="186"/>
      <c r="C8" s="294">
        <v>10</v>
      </c>
      <c r="D8" s="295" t="s">
        <v>684</v>
      </c>
      <c r="E8" s="296">
        <v>360559</v>
      </c>
      <c r="F8" s="296">
        <v>326241.13199999998</v>
      </c>
      <c r="G8" s="296">
        <v>371715</v>
      </c>
      <c r="H8" s="296">
        <v>324353.81800000003</v>
      </c>
      <c r="I8" s="296">
        <v>375426000</v>
      </c>
      <c r="J8" s="296">
        <v>294960591</v>
      </c>
    </row>
    <row r="9" spans="2:10" x14ac:dyDescent="0.25">
      <c r="B9" s="186"/>
      <c r="C9" s="191">
        <v>11</v>
      </c>
      <c r="D9" s="277" t="s">
        <v>972</v>
      </c>
      <c r="E9" s="192">
        <v>10938.82</v>
      </c>
      <c r="F9" s="192">
        <v>7765.0189999999993</v>
      </c>
      <c r="G9" s="192">
        <v>11236.748</v>
      </c>
      <c r="H9" s="192">
        <v>9667.4279999999999</v>
      </c>
      <c r="I9" s="192">
        <v>13493670</v>
      </c>
      <c r="J9" s="192">
        <v>11163571</v>
      </c>
    </row>
    <row r="10" spans="2:10" x14ac:dyDescent="0.25">
      <c r="B10" s="186"/>
      <c r="C10" s="191">
        <v>12</v>
      </c>
      <c r="D10" s="277" t="s">
        <v>973</v>
      </c>
      <c r="E10" s="192">
        <v>7097</v>
      </c>
      <c r="F10" s="192">
        <v>3783.4660000000003</v>
      </c>
      <c r="G10" s="192">
        <v>7035.5</v>
      </c>
      <c r="H10" s="192">
        <v>4162.4620000000004</v>
      </c>
      <c r="I10" s="192">
        <v>7333700</v>
      </c>
      <c r="J10" s="192">
        <v>3964009</v>
      </c>
    </row>
    <row r="11" spans="2:10" x14ac:dyDescent="0.25">
      <c r="B11" s="186"/>
      <c r="C11" s="278" t="s">
        <v>308</v>
      </c>
      <c r="D11" s="277" t="s">
        <v>406</v>
      </c>
      <c r="E11" s="192">
        <v>227271.06599999999</v>
      </c>
      <c r="F11" s="192">
        <v>191745.913</v>
      </c>
      <c r="G11" s="192">
        <v>150744.27600000001</v>
      </c>
      <c r="H11" s="192">
        <v>117366.57</v>
      </c>
      <c r="I11" s="192">
        <v>95476956</v>
      </c>
      <c r="J11" s="192">
        <v>32229922</v>
      </c>
    </row>
    <row r="12" spans="2:10" x14ac:dyDescent="0.25">
      <c r="B12" s="186"/>
      <c r="C12" s="278" t="s">
        <v>310</v>
      </c>
      <c r="D12" s="277" t="s">
        <v>974</v>
      </c>
      <c r="E12" s="192">
        <v>188614.51500000001</v>
      </c>
      <c r="F12" s="192">
        <v>161504.55600000001</v>
      </c>
      <c r="G12" s="192">
        <v>274741</v>
      </c>
      <c r="H12" s="192">
        <v>269853.40600000002</v>
      </c>
      <c r="I12" s="192">
        <v>574344190</v>
      </c>
      <c r="J12" s="192">
        <v>275830371</v>
      </c>
    </row>
    <row r="13" spans="2:10" x14ac:dyDescent="0.25">
      <c r="B13" s="186"/>
      <c r="C13" s="278" t="s">
        <v>408</v>
      </c>
      <c r="D13" s="277" t="s">
        <v>409</v>
      </c>
      <c r="E13" s="283">
        <v>0</v>
      </c>
      <c r="F13" s="283">
        <v>0</v>
      </c>
      <c r="G13" s="283">
        <v>0.75</v>
      </c>
      <c r="H13" s="283">
        <v>0</v>
      </c>
      <c r="I13" s="283">
        <v>0</v>
      </c>
      <c r="J13" s="283">
        <v>0</v>
      </c>
    </row>
    <row r="14" spans="2:10" x14ac:dyDescent="0.25">
      <c r="B14" s="186"/>
      <c r="C14" s="278" t="s">
        <v>410</v>
      </c>
      <c r="D14" s="277" t="s">
        <v>411</v>
      </c>
      <c r="E14" s="192">
        <v>40425.362999999998</v>
      </c>
      <c r="F14" s="192">
        <v>28844.264999999999</v>
      </c>
      <c r="G14" s="192">
        <v>39130.726000000002</v>
      </c>
      <c r="H14" s="192">
        <v>28451.169000000002</v>
      </c>
      <c r="I14" s="283">
        <v>3001974</v>
      </c>
      <c r="J14" s="283">
        <v>3001009</v>
      </c>
    </row>
    <row r="15" spans="2:10" x14ac:dyDescent="0.25">
      <c r="B15" s="186"/>
      <c r="C15" s="278" t="s">
        <v>412</v>
      </c>
      <c r="D15" s="277" t="s">
        <v>413</v>
      </c>
      <c r="E15" s="192">
        <v>125050</v>
      </c>
      <c r="F15" s="192">
        <v>114545.355</v>
      </c>
      <c r="G15" s="192">
        <v>95368</v>
      </c>
      <c r="H15" s="192">
        <v>70110.864000000001</v>
      </c>
      <c r="I15" s="192">
        <v>20850000</v>
      </c>
      <c r="J15" s="192">
        <v>8560221</v>
      </c>
    </row>
    <row r="16" spans="2:10" x14ac:dyDescent="0.25">
      <c r="B16" s="274" t="s">
        <v>975</v>
      </c>
      <c r="C16" s="275"/>
      <c r="D16" s="275"/>
      <c r="E16" s="276">
        <f t="shared" ref="E16:I16" si="2">E17</f>
        <v>126135</v>
      </c>
      <c r="F16" s="276">
        <f t="shared" si="2"/>
        <v>79742.518000000011</v>
      </c>
      <c r="G16" s="276">
        <f t="shared" si="2"/>
        <v>125808</v>
      </c>
      <c r="H16" s="276">
        <f t="shared" si="2"/>
        <v>75285.2</v>
      </c>
      <c r="I16" s="276">
        <f t="shared" si="2"/>
        <v>128656000</v>
      </c>
      <c r="J16" s="276">
        <f>J17</f>
        <v>67962679</v>
      </c>
    </row>
    <row r="17" spans="2:10" x14ac:dyDescent="0.25">
      <c r="B17" s="186"/>
      <c r="C17" s="191">
        <v>30</v>
      </c>
      <c r="D17" s="277" t="s">
        <v>976</v>
      </c>
      <c r="E17" s="192">
        <v>126135</v>
      </c>
      <c r="F17" s="192">
        <v>79742.518000000011</v>
      </c>
      <c r="G17" s="192">
        <v>125808</v>
      </c>
      <c r="H17" s="192">
        <v>75285.2</v>
      </c>
      <c r="I17" s="192">
        <v>128656000</v>
      </c>
      <c r="J17" s="192">
        <v>67962679</v>
      </c>
    </row>
    <row r="18" spans="2:10" x14ac:dyDescent="0.25">
      <c r="B18" s="274" t="s">
        <v>977</v>
      </c>
      <c r="C18" s="275"/>
      <c r="D18" s="275"/>
      <c r="E18" s="276">
        <f t="shared" ref="E18:I18" si="3">E19</f>
        <v>9000</v>
      </c>
      <c r="F18" s="276">
        <f t="shared" si="3"/>
        <v>7546.3609999999999</v>
      </c>
      <c r="G18" s="276">
        <f t="shared" si="3"/>
        <v>11000</v>
      </c>
      <c r="H18" s="276">
        <f t="shared" si="3"/>
        <v>9504.65</v>
      </c>
      <c r="I18" s="276">
        <f t="shared" si="3"/>
        <v>9900000</v>
      </c>
      <c r="J18" s="276">
        <f>J19</f>
        <v>9798101</v>
      </c>
    </row>
    <row r="19" spans="2:10" x14ac:dyDescent="0.25">
      <c r="B19" s="186"/>
      <c r="C19" s="191">
        <v>40</v>
      </c>
      <c r="D19" s="277" t="s">
        <v>978</v>
      </c>
      <c r="E19" s="192">
        <v>9000</v>
      </c>
      <c r="F19" s="192">
        <v>7546.3609999999999</v>
      </c>
      <c r="G19" s="192">
        <v>11000</v>
      </c>
      <c r="H19" s="192">
        <v>9504.65</v>
      </c>
      <c r="I19" s="192">
        <v>9900000</v>
      </c>
      <c r="J19" s="192">
        <v>9798101</v>
      </c>
    </row>
    <row r="20" spans="2:10" x14ac:dyDescent="0.25">
      <c r="B20" s="274" t="s">
        <v>949</v>
      </c>
      <c r="C20" s="275"/>
      <c r="D20" s="275"/>
      <c r="E20" s="276">
        <f t="shared" ref="E20:I20" si="4">SUM(E21:E30)</f>
        <v>1556554</v>
      </c>
      <c r="F20" s="276">
        <f t="shared" si="4"/>
        <v>1539522.5589999999</v>
      </c>
      <c r="G20" s="276">
        <f t="shared" si="4"/>
        <v>868928</v>
      </c>
      <c r="H20" s="276">
        <f t="shared" si="4"/>
        <v>848745.9</v>
      </c>
      <c r="I20" s="276">
        <f t="shared" si="4"/>
        <v>654840000</v>
      </c>
      <c r="J20" s="276">
        <f>SUM(J21:J30)</f>
        <v>633409761</v>
      </c>
    </row>
    <row r="21" spans="2:10" x14ac:dyDescent="0.25">
      <c r="B21" s="186"/>
      <c r="C21" s="191">
        <v>50</v>
      </c>
      <c r="D21" s="277" t="s">
        <v>979</v>
      </c>
      <c r="E21" s="192">
        <v>23300</v>
      </c>
      <c r="F21" s="192">
        <v>23200.511999999999</v>
      </c>
      <c r="G21" s="192">
        <v>21000</v>
      </c>
      <c r="H21" s="192">
        <v>20999.249</v>
      </c>
      <c r="I21" s="192">
        <v>18000000</v>
      </c>
      <c r="J21" s="192">
        <v>18000000</v>
      </c>
    </row>
    <row r="22" spans="2:10" x14ac:dyDescent="0.25">
      <c r="B22" s="186"/>
      <c r="C22" s="191">
        <v>51</v>
      </c>
      <c r="D22" s="277" t="s">
        <v>980</v>
      </c>
      <c r="E22" s="192">
        <v>4770</v>
      </c>
      <c r="F22" s="192">
        <v>3872.538</v>
      </c>
      <c r="G22" s="192">
        <v>9370</v>
      </c>
      <c r="H22" s="192">
        <v>4107.8490000000002</v>
      </c>
      <c r="I22" s="192">
        <v>10770000</v>
      </c>
      <c r="J22" s="192">
        <v>9974476</v>
      </c>
    </row>
    <row r="23" spans="2:10" x14ac:dyDescent="0.25">
      <c r="B23" s="186"/>
      <c r="C23" s="191">
        <v>52</v>
      </c>
      <c r="D23" s="277" t="s">
        <v>981</v>
      </c>
      <c r="E23" s="192">
        <v>45000</v>
      </c>
      <c r="F23" s="192">
        <v>43958.317999999999</v>
      </c>
      <c r="G23" s="192">
        <v>50000</v>
      </c>
      <c r="H23" s="192">
        <v>49655.811000000002</v>
      </c>
      <c r="I23" s="192">
        <v>33000000</v>
      </c>
      <c r="J23" s="192">
        <v>32670795</v>
      </c>
    </row>
    <row r="24" spans="2:10" x14ac:dyDescent="0.25">
      <c r="B24" s="186"/>
      <c r="C24" s="191">
        <v>53</v>
      </c>
      <c r="D24" s="277" t="s">
        <v>982</v>
      </c>
      <c r="E24" s="192">
        <v>65000</v>
      </c>
      <c r="F24" s="192">
        <v>65000</v>
      </c>
      <c r="G24" s="192">
        <v>65000</v>
      </c>
      <c r="H24" s="192">
        <v>63500.125999999997</v>
      </c>
      <c r="I24" s="192">
        <v>57000000</v>
      </c>
      <c r="J24" s="192">
        <v>56325442</v>
      </c>
    </row>
    <row r="25" spans="2:10" x14ac:dyDescent="0.25">
      <c r="B25" s="186"/>
      <c r="C25" s="191">
        <v>54</v>
      </c>
      <c r="D25" s="277" t="s">
        <v>983</v>
      </c>
      <c r="E25" s="192">
        <v>1275600</v>
      </c>
      <c r="F25" s="192">
        <v>1275522.3689999999</v>
      </c>
      <c r="G25" s="192">
        <v>578380</v>
      </c>
      <c r="H25" s="192">
        <v>577703.76500000001</v>
      </c>
      <c r="I25" s="192">
        <v>390000000</v>
      </c>
      <c r="J25" s="192">
        <v>374530857</v>
      </c>
    </row>
    <row r="26" spans="2:10" ht="22.5" x14ac:dyDescent="0.25">
      <c r="B26" s="186"/>
      <c r="C26" s="191">
        <v>55</v>
      </c>
      <c r="D26" s="277" t="s">
        <v>984</v>
      </c>
      <c r="E26" s="192">
        <v>780</v>
      </c>
      <c r="F26" s="192">
        <v>386.48</v>
      </c>
      <c r="G26" s="192">
        <v>2000</v>
      </c>
      <c r="H26" s="192">
        <v>582.20000000000005</v>
      </c>
      <c r="I26" s="192">
        <v>1000000</v>
      </c>
      <c r="J26" s="192">
        <v>453940</v>
      </c>
    </row>
    <row r="27" spans="2:10" x14ac:dyDescent="0.25">
      <c r="B27" s="186"/>
      <c r="C27" s="191">
        <v>56</v>
      </c>
      <c r="D27" s="277" t="s">
        <v>985</v>
      </c>
      <c r="E27" s="192">
        <v>10404</v>
      </c>
      <c r="F27" s="192">
        <v>10027.986000000001</v>
      </c>
      <c r="G27" s="192">
        <v>14500</v>
      </c>
      <c r="H27" s="192">
        <v>12649.579</v>
      </c>
      <c r="I27" s="192">
        <v>12000000</v>
      </c>
      <c r="J27" s="192">
        <v>11286111</v>
      </c>
    </row>
    <row r="28" spans="2:10" x14ac:dyDescent="0.25">
      <c r="B28" s="186"/>
      <c r="C28" s="191">
        <v>57</v>
      </c>
      <c r="D28" s="277" t="s">
        <v>986</v>
      </c>
      <c r="E28" s="192">
        <v>92700</v>
      </c>
      <c r="F28" s="192">
        <v>88697.191999999995</v>
      </c>
      <c r="G28" s="192">
        <v>98200</v>
      </c>
      <c r="H28" s="192">
        <v>97361.097999999998</v>
      </c>
      <c r="I28" s="192">
        <v>90000000</v>
      </c>
      <c r="J28" s="192">
        <v>89266074</v>
      </c>
    </row>
    <row r="29" spans="2:10" x14ac:dyDescent="0.25">
      <c r="B29" s="186"/>
      <c r="C29" s="191">
        <v>58</v>
      </c>
      <c r="D29" s="277" t="s">
        <v>987</v>
      </c>
      <c r="E29" s="192">
        <v>17000</v>
      </c>
      <c r="F29" s="192">
        <v>16950.503999999997</v>
      </c>
      <c r="G29" s="192">
        <v>17000</v>
      </c>
      <c r="H29" s="192">
        <v>17000</v>
      </c>
      <c r="I29" s="192">
        <v>18000000</v>
      </c>
      <c r="J29" s="192">
        <v>17993985</v>
      </c>
    </row>
    <row r="30" spans="2:10" x14ac:dyDescent="0.25">
      <c r="B30" s="186"/>
      <c r="C30" s="191">
        <v>59</v>
      </c>
      <c r="D30" s="277" t="s">
        <v>988</v>
      </c>
      <c r="E30" s="192">
        <v>22000</v>
      </c>
      <c r="F30" s="192">
        <v>11906.66</v>
      </c>
      <c r="G30" s="192">
        <v>13478</v>
      </c>
      <c r="H30" s="192">
        <v>5186.223</v>
      </c>
      <c r="I30" s="192">
        <v>25070000</v>
      </c>
      <c r="J30" s="192">
        <v>22908081</v>
      </c>
    </row>
    <row r="31" spans="2:10" x14ac:dyDescent="0.25">
      <c r="B31" s="274" t="s">
        <v>989</v>
      </c>
      <c r="C31" s="275"/>
      <c r="D31" s="275"/>
      <c r="E31" s="276">
        <f t="shared" ref="E31:I31" si="5">SUM(E32:E41)</f>
        <v>5417007.7359999996</v>
      </c>
      <c r="F31" s="276">
        <f t="shared" si="5"/>
        <v>5398200.0980000002</v>
      </c>
      <c r="G31" s="276">
        <f t="shared" si="5"/>
        <v>5566689</v>
      </c>
      <c r="H31" s="276">
        <f t="shared" si="5"/>
        <v>5550582.3400000008</v>
      </c>
      <c r="I31" s="276">
        <f t="shared" si="5"/>
        <v>5215000000</v>
      </c>
      <c r="J31" s="276">
        <f>SUM(J32:J41)</f>
        <v>5204250967</v>
      </c>
    </row>
    <row r="32" spans="2:10" x14ac:dyDescent="0.25">
      <c r="B32" s="186"/>
      <c r="C32" s="191">
        <v>60</v>
      </c>
      <c r="D32" s="277" t="s">
        <v>990</v>
      </c>
      <c r="E32" s="192">
        <v>3000</v>
      </c>
      <c r="F32" s="192">
        <v>2636.297</v>
      </c>
      <c r="G32" s="192">
        <v>2500</v>
      </c>
      <c r="H32" s="192">
        <v>2466.1489999999999</v>
      </c>
      <c r="I32" s="192">
        <v>2000000</v>
      </c>
      <c r="J32" s="192">
        <v>1918326</v>
      </c>
    </row>
    <row r="33" spans="2:16" x14ac:dyDescent="0.25">
      <c r="B33" s="186"/>
      <c r="C33" s="191">
        <v>61</v>
      </c>
      <c r="D33" s="277" t="s">
        <v>991</v>
      </c>
      <c r="E33" s="192">
        <v>65000</v>
      </c>
      <c r="F33" s="192">
        <v>64754.712999999996</v>
      </c>
      <c r="G33" s="192">
        <v>62407</v>
      </c>
      <c r="H33" s="192">
        <v>61671.004000000001</v>
      </c>
      <c r="I33" s="192">
        <v>63000000</v>
      </c>
      <c r="J33" s="192">
        <v>63000000</v>
      </c>
    </row>
    <row r="34" spans="2:16" x14ac:dyDescent="0.25">
      <c r="B34" s="186"/>
      <c r="C34" s="191">
        <v>62</v>
      </c>
      <c r="D34" s="277" t="s">
        <v>992</v>
      </c>
      <c r="E34" s="192">
        <v>108500</v>
      </c>
      <c r="F34" s="192">
        <v>108475.844</v>
      </c>
      <c r="G34" s="192">
        <v>86000</v>
      </c>
      <c r="H34" s="192">
        <v>85962.115999999995</v>
      </c>
      <c r="I34" s="192">
        <v>87000000</v>
      </c>
      <c r="J34" s="192">
        <v>86977441</v>
      </c>
    </row>
    <row r="35" spans="2:16" x14ac:dyDescent="0.25">
      <c r="B35" s="186"/>
      <c r="C35" s="191">
        <v>63</v>
      </c>
      <c r="D35" s="277" t="s">
        <v>993</v>
      </c>
      <c r="E35" s="192">
        <v>4800</v>
      </c>
      <c r="F35" s="192">
        <v>771.68399999999997</v>
      </c>
      <c r="G35" s="192">
        <v>5400</v>
      </c>
      <c r="H35" s="192">
        <v>455.346</v>
      </c>
      <c r="I35" s="192">
        <v>2000000</v>
      </c>
      <c r="J35" s="192">
        <v>1988310</v>
      </c>
    </row>
    <row r="36" spans="2:16" x14ac:dyDescent="0.25">
      <c r="B36" s="186"/>
      <c r="C36" s="191">
        <v>64</v>
      </c>
      <c r="D36" s="277" t="s">
        <v>994</v>
      </c>
      <c r="E36" s="192">
        <v>332650</v>
      </c>
      <c r="F36" s="192">
        <v>332635.74599999998</v>
      </c>
      <c r="G36" s="192">
        <v>378920</v>
      </c>
      <c r="H36" s="192">
        <v>377892.13</v>
      </c>
      <c r="I36" s="192">
        <v>88000000</v>
      </c>
      <c r="J36" s="192">
        <v>87920426</v>
      </c>
    </row>
    <row r="37" spans="2:16" x14ac:dyDescent="0.25">
      <c r="B37" s="186"/>
      <c r="C37" s="191">
        <v>65</v>
      </c>
      <c r="D37" s="277" t="s">
        <v>995</v>
      </c>
      <c r="E37" s="192">
        <v>680000</v>
      </c>
      <c r="F37" s="192">
        <v>679999.98100000003</v>
      </c>
      <c r="G37" s="192">
        <v>657700</v>
      </c>
      <c r="H37" s="192">
        <v>657700</v>
      </c>
      <c r="I37" s="192">
        <v>858000000</v>
      </c>
      <c r="J37" s="192">
        <v>858000000</v>
      </c>
    </row>
    <row r="38" spans="2:16" ht="22.5" x14ac:dyDescent="0.25">
      <c r="B38" s="186"/>
      <c r="C38" s="191">
        <v>66</v>
      </c>
      <c r="D38" s="277" t="s">
        <v>996</v>
      </c>
      <c r="E38" s="192">
        <v>3340000</v>
      </c>
      <c r="F38" s="192">
        <v>3339999.5109999999</v>
      </c>
      <c r="G38" s="192">
        <v>3500000</v>
      </c>
      <c r="H38" s="192">
        <v>3499999.1209999998</v>
      </c>
      <c r="I38" s="192">
        <v>3100000000</v>
      </c>
      <c r="J38" s="192">
        <v>3099999456</v>
      </c>
    </row>
    <row r="39" spans="2:16" x14ac:dyDescent="0.25">
      <c r="B39" s="186"/>
      <c r="C39" s="191">
        <v>67</v>
      </c>
      <c r="D39" s="277" t="s">
        <v>997</v>
      </c>
      <c r="E39" s="192">
        <v>811250</v>
      </c>
      <c r="F39" s="192">
        <v>811250</v>
      </c>
      <c r="G39" s="192">
        <v>799300</v>
      </c>
      <c r="H39" s="192">
        <v>798405.42200000002</v>
      </c>
      <c r="I39" s="192">
        <v>959000000</v>
      </c>
      <c r="J39" s="192">
        <v>951569197</v>
      </c>
    </row>
    <row r="40" spans="2:16" ht="22.5" x14ac:dyDescent="0.25">
      <c r="B40" s="186"/>
      <c r="C40" s="191">
        <v>68</v>
      </c>
      <c r="D40" s="277" t="s">
        <v>998</v>
      </c>
      <c r="E40" s="192">
        <v>37807.735999999997</v>
      </c>
      <c r="F40" s="192">
        <v>35987.58</v>
      </c>
      <c r="G40" s="192">
        <v>45262</v>
      </c>
      <c r="H40" s="192">
        <v>43786.974000000002</v>
      </c>
      <c r="I40" s="192">
        <v>37000000</v>
      </c>
      <c r="J40" s="192">
        <v>35122363</v>
      </c>
    </row>
    <row r="41" spans="2:16" x14ac:dyDescent="0.25">
      <c r="B41" s="186"/>
      <c r="C41" s="191">
        <v>69</v>
      </c>
      <c r="D41" s="277" t="s">
        <v>999</v>
      </c>
      <c r="E41" s="192">
        <v>34000</v>
      </c>
      <c r="F41" s="192">
        <v>21688.742000000002</v>
      </c>
      <c r="G41" s="192">
        <v>29200</v>
      </c>
      <c r="H41" s="192">
        <v>22244.078000000001</v>
      </c>
      <c r="I41" s="192">
        <v>19000000</v>
      </c>
      <c r="J41" s="192">
        <v>17755448</v>
      </c>
    </row>
    <row r="42" spans="2:16" x14ac:dyDescent="0.25">
      <c r="B42" s="274" t="s">
        <v>1000</v>
      </c>
      <c r="C42" s="275"/>
      <c r="D42" s="275"/>
      <c r="E42" s="276">
        <f t="shared" ref="E42:I42" si="6">E43</f>
        <v>12568.5</v>
      </c>
      <c r="F42" s="276">
        <f t="shared" si="6"/>
        <v>6404.9750000000004</v>
      </c>
      <c r="G42" s="276">
        <f t="shared" si="6"/>
        <v>12949.65</v>
      </c>
      <c r="H42" s="276">
        <f t="shared" si="6"/>
        <v>8009.8019999999997</v>
      </c>
      <c r="I42" s="276">
        <f t="shared" si="6"/>
        <v>13858900</v>
      </c>
      <c r="J42" s="276">
        <f>J43</f>
        <v>8898276</v>
      </c>
    </row>
    <row r="43" spans="2:16" x14ac:dyDescent="0.25">
      <c r="B43" s="186"/>
      <c r="C43" s="191">
        <v>71</v>
      </c>
      <c r="D43" s="277" t="s">
        <v>1001</v>
      </c>
      <c r="E43" s="192">
        <v>12568.5</v>
      </c>
      <c r="F43" s="192">
        <v>6404.9750000000004</v>
      </c>
      <c r="G43" s="192">
        <v>12949.65</v>
      </c>
      <c r="H43" s="192">
        <v>8009.8019999999997</v>
      </c>
      <c r="I43" s="192">
        <v>13858900</v>
      </c>
      <c r="J43" s="192">
        <v>8898276</v>
      </c>
    </row>
    <row r="44" spans="2:16" x14ac:dyDescent="0.25">
      <c r="B44" s="274" t="s">
        <v>1002</v>
      </c>
      <c r="C44" s="275"/>
      <c r="D44" s="275"/>
      <c r="E44" s="276">
        <f t="shared" ref="E44:I44" si="7">E45</f>
        <v>2820</v>
      </c>
      <c r="F44" s="276">
        <f t="shared" si="7"/>
        <v>2752.232</v>
      </c>
      <c r="G44" s="276">
        <f t="shared" si="7"/>
        <v>4100</v>
      </c>
      <c r="H44" s="276">
        <f t="shared" si="7"/>
        <v>3059.7890000000002</v>
      </c>
      <c r="I44" s="276">
        <f t="shared" si="7"/>
        <v>4100000</v>
      </c>
      <c r="J44" s="276">
        <f>J45</f>
        <v>3650005</v>
      </c>
    </row>
    <row r="45" spans="2:16" ht="22.5" x14ac:dyDescent="0.25">
      <c r="B45" s="186"/>
      <c r="C45" s="191">
        <v>80</v>
      </c>
      <c r="D45" s="277" t="s">
        <v>1003</v>
      </c>
      <c r="E45" s="192">
        <v>2820</v>
      </c>
      <c r="F45" s="192">
        <v>2752.232</v>
      </c>
      <c r="G45" s="192">
        <v>4100</v>
      </c>
      <c r="H45" s="192">
        <v>3059.7890000000002</v>
      </c>
      <c r="I45" s="192">
        <v>4100000</v>
      </c>
      <c r="J45" s="192">
        <v>3650005</v>
      </c>
    </row>
    <row r="46" spans="2:16" x14ac:dyDescent="0.25">
      <c r="B46" s="274" t="s">
        <v>1004</v>
      </c>
      <c r="C46" s="275"/>
      <c r="D46" s="275"/>
      <c r="E46" s="276">
        <f t="shared" ref="E46:I46" si="8">E47</f>
        <v>14631</v>
      </c>
      <c r="F46" s="276">
        <f t="shared" si="8"/>
        <v>10524.689</v>
      </c>
      <c r="G46" s="276">
        <f t="shared" si="8"/>
        <v>14266.35</v>
      </c>
      <c r="H46" s="276">
        <f t="shared" si="8"/>
        <v>11467.66</v>
      </c>
      <c r="I46" s="276">
        <f t="shared" si="8"/>
        <v>13399800</v>
      </c>
      <c r="J46" s="276">
        <f>J47</f>
        <v>10116239</v>
      </c>
    </row>
    <row r="47" spans="2:16" x14ac:dyDescent="0.25">
      <c r="B47" s="186"/>
      <c r="C47" s="191">
        <v>90</v>
      </c>
      <c r="D47" s="277" t="s">
        <v>1005</v>
      </c>
      <c r="E47" s="192">
        <v>14631</v>
      </c>
      <c r="F47" s="192">
        <v>10524.689</v>
      </c>
      <c r="G47" s="192">
        <v>14266.35</v>
      </c>
      <c r="H47" s="192">
        <v>11467.66</v>
      </c>
      <c r="I47" s="192">
        <v>13399800</v>
      </c>
      <c r="J47" s="192">
        <v>10116239</v>
      </c>
      <c r="P47" s="297"/>
    </row>
    <row r="48" spans="2:16" x14ac:dyDescent="0.25">
      <c r="B48" s="274" t="s">
        <v>963</v>
      </c>
      <c r="C48" s="275"/>
      <c r="D48" s="275"/>
      <c r="E48" s="276">
        <f t="shared" ref="E48:I48" si="9">E49</f>
        <v>100</v>
      </c>
      <c r="F48" s="276">
        <f t="shared" si="9"/>
        <v>0</v>
      </c>
      <c r="G48" s="276">
        <f t="shared" si="9"/>
        <v>100</v>
      </c>
      <c r="H48" s="276">
        <f t="shared" si="9"/>
        <v>0</v>
      </c>
      <c r="I48" s="276">
        <f t="shared" si="9"/>
        <v>100000</v>
      </c>
      <c r="J48" s="276">
        <f>J49</f>
        <v>0</v>
      </c>
    </row>
    <row r="49" spans="2:10" x14ac:dyDescent="0.25">
      <c r="B49" s="186"/>
      <c r="C49" s="191" t="s">
        <v>269</v>
      </c>
      <c r="D49" s="277" t="s">
        <v>824</v>
      </c>
      <c r="E49" s="192">
        <v>100</v>
      </c>
      <c r="F49" s="192">
        <v>0</v>
      </c>
      <c r="G49" s="192">
        <v>100</v>
      </c>
      <c r="H49" s="192">
        <v>0</v>
      </c>
      <c r="I49" s="192">
        <v>100000</v>
      </c>
      <c r="J49" s="192">
        <v>0</v>
      </c>
    </row>
    <row r="50" spans="2:10" x14ac:dyDescent="0.25">
      <c r="B50" s="274" t="s">
        <v>724</v>
      </c>
      <c r="C50" s="275"/>
      <c r="D50" s="275"/>
      <c r="E50" s="276">
        <f t="shared" ref="E50:I50" si="10">E51</f>
        <v>5900</v>
      </c>
      <c r="F50" s="276">
        <f t="shared" si="10"/>
        <v>1595.143</v>
      </c>
      <c r="G50" s="276">
        <f t="shared" si="10"/>
        <v>4375</v>
      </c>
      <c r="H50" s="276">
        <f t="shared" si="10"/>
        <v>0</v>
      </c>
      <c r="I50" s="276">
        <f t="shared" si="10"/>
        <v>0</v>
      </c>
      <c r="J50" s="276">
        <f>J51</f>
        <v>0</v>
      </c>
    </row>
    <row r="51" spans="2:10" x14ac:dyDescent="0.25">
      <c r="B51" s="186"/>
      <c r="C51" s="191" t="s">
        <v>275</v>
      </c>
      <c r="D51" s="277" t="s">
        <v>348</v>
      </c>
      <c r="E51" s="192">
        <v>5900</v>
      </c>
      <c r="F51" s="192">
        <v>1595.143</v>
      </c>
      <c r="G51" s="192">
        <v>4375</v>
      </c>
      <c r="H51" s="192">
        <v>0</v>
      </c>
      <c r="I51" s="192">
        <v>0</v>
      </c>
      <c r="J51" s="192">
        <v>0</v>
      </c>
    </row>
    <row r="52" spans="2:10" x14ac:dyDescent="0.25">
      <c r="B52" s="274" t="s">
        <v>1006</v>
      </c>
      <c r="C52" s="275"/>
      <c r="D52" s="275"/>
      <c r="E52" s="276">
        <f t="shared" ref="E52:I52" si="11">E53</f>
        <v>611230</v>
      </c>
      <c r="F52" s="276">
        <f t="shared" si="11"/>
        <v>510586.31200000003</v>
      </c>
      <c r="G52" s="276">
        <f t="shared" si="11"/>
        <v>109386</v>
      </c>
      <c r="H52" s="276">
        <f t="shared" si="11"/>
        <v>33587.24</v>
      </c>
      <c r="I52" s="276">
        <f t="shared" si="11"/>
        <v>76148457</v>
      </c>
      <c r="J52" s="276">
        <f>J53</f>
        <v>66421821</v>
      </c>
    </row>
    <row r="53" spans="2:10" x14ac:dyDescent="0.25">
      <c r="B53" s="186"/>
      <c r="C53" s="191" t="s">
        <v>287</v>
      </c>
      <c r="D53" s="277" t="s">
        <v>1007</v>
      </c>
      <c r="E53" s="192">
        <v>611230</v>
      </c>
      <c r="F53" s="192">
        <v>510586.31200000003</v>
      </c>
      <c r="G53" s="192">
        <v>109386</v>
      </c>
      <c r="H53" s="192">
        <v>33587.24</v>
      </c>
      <c r="I53" s="192">
        <v>76148457</v>
      </c>
      <c r="J53" s="192">
        <v>66421821</v>
      </c>
    </row>
    <row r="54" spans="2:10" x14ac:dyDescent="0.25">
      <c r="B54" s="395" t="s">
        <v>666</v>
      </c>
      <c r="C54" s="396"/>
      <c r="D54" s="148"/>
      <c r="E54" s="162"/>
      <c r="F54" s="124"/>
      <c r="G54" s="124"/>
      <c r="H54" s="124"/>
      <c r="I54" s="124"/>
      <c r="J54" s="124"/>
    </row>
    <row r="55" spans="2:10" x14ac:dyDescent="0.25">
      <c r="B55" s="466">
        <v>40</v>
      </c>
      <c r="C55" s="467"/>
      <c r="D55" s="280" t="s">
        <v>741</v>
      </c>
      <c r="E55" s="282">
        <f t="shared" ref="E55:I55" si="12">SUM(E56:E58)</f>
        <v>106976</v>
      </c>
      <c r="F55" s="282">
        <f t="shared" si="12"/>
        <v>103729.21799999999</v>
      </c>
      <c r="G55" s="282">
        <f t="shared" si="12"/>
        <v>108030</v>
      </c>
      <c r="H55" s="282">
        <f t="shared" si="12"/>
        <v>105311.802</v>
      </c>
      <c r="I55" s="282">
        <f t="shared" si="12"/>
        <v>121764000</v>
      </c>
      <c r="J55" s="282">
        <f>SUM(J56:J58)</f>
        <v>115486994</v>
      </c>
    </row>
    <row r="56" spans="2:10" x14ac:dyDescent="0.25">
      <c r="B56" s="186"/>
      <c r="C56" s="191">
        <v>401</v>
      </c>
      <c r="D56" s="277" t="s">
        <v>668</v>
      </c>
      <c r="E56" s="192">
        <v>75587.100000000006</v>
      </c>
      <c r="F56" s="192">
        <v>73593.114000000001</v>
      </c>
      <c r="G56" s="192">
        <v>76736</v>
      </c>
      <c r="H56" s="192">
        <v>74779.017999999996</v>
      </c>
      <c r="I56" s="192">
        <v>85812000</v>
      </c>
      <c r="J56" s="192">
        <v>82075289</v>
      </c>
    </row>
    <row r="57" spans="2:10" x14ac:dyDescent="0.25">
      <c r="B57" s="186"/>
      <c r="C57" s="191">
        <v>402</v>
      </c>
      <c r="D57" s="277" t="s">
        <v>87</v>
      </c>
      <c r="E57" s="192">
        <v>29418.9</v>
      </c>
      <c r="F57" s="192">
        <v>28570.103999999999</v>
      </c>
      <c r="G57" s="192">
        <v>29701</v>
      </c>
      <c r="H57" s="192">
        <v>28975.784</v>
      </c>
      <c r="I57" s="192">
        <v>33958000</v>
      </c>
      <c r="J57" s="192">
        <v>31671705</v>
      </c>
    </row>
    <row r="58" spans="2:10" x14ac:dyDescent="0.25">
      <c r="B58" s="186"/>
      <c r="C58" s="191">
        <v>404</v>
      </c>
      <c r="D58" s="277" t="s">
        <v>1008</v>
      </c>
      <c r="E58" s="192">
        <v>1970</v>
      </c>
      <c r="F58" s="192">
        <v>1566</v>
      </c>
      <c r="G58" s="192">
        <v>1593</v>
      </c>
      <c r="H58" s="192">
        <v>1557</v>
      </c>
      <c r="I58" s="192">
        <v>1994000</v>
      </c>
      <c r="J58" s="192">
        <v>1740000</v>
      </c>
    </row>
    <row r="59" spans="2:10" x14ac:dyDescent="0.25">
      <c r="B59" s="466">
        <v>42</v>
      </c>
      <c r="C59" s="467"/>
      <c r="D59" s="280" t="s">
        <v>670</v>
      </c>
      <c r="E59" s="282">
        <f t="shared" ref="E59:I59" si="13">SUM(E60:E65)</f>
        <v>4554315.7460000003</v>
      </c>
      <c r="F59" s="282">
        <f t="shared" si="13"/>
        <v>4414103.8500000006</v>
      </c>
      <c r="G59" s="282">
        <f t="shared" si="13"/>
        <v>3309389.6379999998</v>
      </c>
      <c r="H59" s="282">
        <f t="shared" si="13"/>
        <v>3171078.2579999999</v>
      </c>
      <c r="I59" s="282">
        <f t="shared" si="13"/>
        <v>3175826258</v>
      </c>
      <c r="J59" s="282">
        <f>SUM(J60:J65)</f>
        <v>3013124921</v>
      </c>
    </row>
    <row r="60" spans="2:10" x14ac:dyDescent="0.25">
      <c r="B60" s="186"/>
      <c r="C60" s="191">
        <v>420</v>
      </c>
      <c r="D60" s="277" t="s">
        <v>671</v>
      </c>
      <c r="E60" s="192">
        <v>30570</v>
      </c>
      <c r="F60" s="192">
        <v>6226.9790000000003</v>
      </c>
      <c r="G60" s="192">
        <v>11962.907999999999</v>
      </c>
      <c r="H60" s="192">
        <v>3759.7089999999998</v>
      </c>
      <c r="I60" s="192">
        <v>13945235</v>
      </c>
      <c r="J60" s="192">
        <v>10088467</v>
      </c>
    </row>
    <row r="61" spans="2:10" x14ac:dyDescent="0.25">
      <c r="B61" s="186"/>
      <c r="C61" s="191">
        <v>421</v>
      </c>
      <c r="D61" s="277" t="s">
        <v>672</v>
      </c>
      <c r="E61" s="192">
        <v>89846</v>
      </c>
      <c r="F61" s="192">
        <v>76594.612999999998</v>
      </c>
      <c r="G61" s="192">
        <v>239422.17600000001</v>
      </c>
      <c r="H61" s="192">
        <v>216663.027</v>
      </c>
      <c r="I61" s="192">
        <v>224838906</v>
      </c>
      <c r="J61" s="192">
        <v>163843562</v>
      </c>
    </row>
    <row r="62" spans="2:10" x14ac:dyDescent="0.25">
      <c r="B62" s="186"/>
      <c r="C62" s="191">
        <v>423</v>
      </c>
      <c r="D62" s="277" t="s">
        <v>673</v>
      </c>
      <c r="E62" s="192">
        <v>3486843.2340000002</v>
      </c>
      <c r="F62" s="192">
        <v>3475029.327</v>
      </c>
      <c r="G62" s="192">
        <v>2066606.6429999999</v>
      </c>
      <c r="H62" s="192">
        <v>2046511.1429999999</v>
      </c>
      <c r="I62" s="192">
        <v>2288825980</v>
      </c>
      <c r="J62" s="192">
        <v>2243984630</v>
      </c>
    </row>
    <row r="63" spans="2:10" x14ac:dyDescent="0.25">
      <c r="B63" s="186"/>
      <c r="C63" s="191">
        <v>424</v>
      </c>
      <c r="D63" s="277" t="s">
        <v>674</v>
      </c>
      <c r="E63" s="192">
        <v>23440</v>
      </c>
      <c r="F63" s="192">
        <v>6122.8990000000003</v>
      </c>
      <c r="G63" s="192">
        <v>18900</v>
      </c>
      <c r="H63" s="192">
        <v>6304.9440000000004</v>
      </c>
      <c r="I63" s="192">
        <v>24002266</v>
      </c>
      <c r="J63" s="192">
        <v>15338084</v>
      </c>
    </row>
    <row r="64" spans="2:10" x14ac:dyDescent="0.25">
      <c r="B64" s="186"/>
      <c r="C64" s="191">
        <v>425</v>
      </c>
      <c r="D64" s="277" t="s">
        <v>675</v>
      </c>
      <c r="E64" s="192">
        <v>896827.51199999999</v>
      </c>
      <c r="F64" s="192">
        <v>830652.04500000004</v>
      </c>
      <c r="G64" s="192">
        <v>947869.52300000004</v>
      </c>
      <c r="H64" s="192">
        <v>883388.99100000004</v>
      </c>
      <c r="I64" s="192">
        <v>601628973</v>
      </c>
      <c r="J64" s="192">
        <v>565231028</v>
      </c>
    </row>
    <row r="65" spans="2:12" x14ac:dyDescent="0.25">
      <c r="B65" s="186"/>
      <c r="C65" s="191">
        <v>426</v>
      </c>
      <c r="D65" s="277" t="s">
        <v>676</v>
      </c>
      <c r="E65" s="192">
        <v>26789</v>
      </c>
      <c r="F65" s="192">
        <v>19477.986999999997</v>
      </c>
      <c r="G65" s="192">
        <v>24628.387999999999</v>
      </c>
      <c r="H65" s="192">
        <v>14450.444</v>
      </c>
      <c r="I65" s="192">
        <v>22584898</v>
      </c>
      <c r="J65" s="192">
        <v>14639150</v>
      </c>
    </row>
    <row r="66" spans="2:12" x14ac:dyDescent="0.25">
      <c r="B66" s="466">
        <v>43</v>
      </c>
      <c r="C66" s="467"/>
      <c r="D66" s="280" t="s">
        <v>814</v>
      </c>
      <c r="E66" s="282">
        <f t="shared" ref="E66:I66" si="14">E67</f>
        <v>3340000</v>
      </c>
      <c r="F66" s="282">
        <f t="shared" si="14"/>
        <v>3339999.5109999999</v>
      </c>
      <c r="G66" s="282">
        <f t="shared" si="14"/>
        <v>3500000</v>
      </c>
      <c r="H66" s="282">
        <f t="shared" si="14"/>
        <v>3499999.1209999998</v>
      </c>
      <c r="I66" s="282">
        <f t="shared" si="14"/>
        <v>3100000000</v>
      </c>
      <c r="J66" s="282">
        <f>J67</f>
        <v>3099999456</v>
      </c>
    </row>
    <row r="67" spans="2:12" x14ac:dyDescent="0.25">
      <c r="B67" s="186"/>
      <c r="C67" s="191">
        <v>433</v>
      </c>
      <c r="D67" s="277" t="s">
        <v>968</v>
      </c>
      <c r="E67" s="192">
        <v>3340000</v>
      </c>
      <c r="F67" s="192">
        <v>3339999.5109999999</v>
      </c>
      <c r="G67" s="192">
        <v>3500000</v>
      </c>
      <c r="H67" s="192">
        <v>3499999.1209999998</v>
      </c>
      <c r="I67" s="192">
        <v>3100000000</v>
      </c>
      <c r="J67" s="192">
        <v>3099999456</v>
      </c>
    </row>
    <row r="68" spans="2:12" x14ac:dyDescent="0.25">
      <c r="B68" s="466">
        <v>46</v>
      </c>
      <c r="C68" s="467"/>
      <c r="D68" s="280" t="s">
        <v>677</v>
      </c>
      <c r="E68" s="282">
        <f t="shared" ref="E68:I68" si="15">SUM(E69:E71)</f>
        <v>34005.485000000001</v>
      </c>
      <c r="F68" s="282">
        <f t="shared" si="15"/>
        <v>30148.547999999999</v>
      </c>
      <c r="G68" s="282">
        <f t="shared" si="15"/>
        <v>147305.20499999999</v>
      </c>
      <c r="H68" s="282">
        <f t="shared" si="15"/>
        <v>143014.48800000001</v>
      </c>
      <c r="I68" s="282">
        <f t="shared" si="15"/>
        <v>21663905</v>
      </c>
      <c r="J68" s="282">
        <f>SUM(J69:J71)</f>
        <v>18649125</v>
      </c>
    </row>
    <row r="69" spans="2:12" x14ac:dyDescent="0.25">
      <c r="B69" s="186"/>
      <c r="C69" s="191">
        <v>463</v>
      </c>
      <c r="D69" s="277" t="s">
        <v>818</v>
      </c>
      <c r="E69" s="192">
        <v>11000</v>
      </c>
      <c r="F69" s="192">
        <v>10002.644</v>
      </c>
      <c r="G69" s="192">
        <v>11000</v>
      </c>
      <c r="H69" s="192">
        <v>10695</v>
      </c>
      <c r="I69" s="192">
        <v>11000000</v>
      </c>
      <c r="J69" s="192">
        <v>10691000</v>
      </c>
    </row>
    <row r="70" spans="2:12" x14ac:dyDescent="0.25">
      <c r="B70" s="186"/>
      <c r="C70" s="191">
        <v>464</v>
      </c>
      <c r="D70" s="277" t="s">
        <v>678</v>
      </c>
      <c r="E70" s="192">
        <v>3346.3919999999998</v>
      </c>
      <c r="F70" s="192">
        <v>487.46300000000002</v>
      </c>
      <c r="G70" s="192">
        <v>6491.8190000000004</v>
      </c>
      <c r="H70" s="192">
        <v>2506.5219999999999</v>
      </c>
      <c r="I70" s="192">
        <v>3935160</v>
      </c>
      <c r="J70" s="192">
        <v>1229380</v>
      </c>
    </row>
    <row r="71" spans="2:12" x14ac:dyDescent="0.25">
      <c r="B71" s="186"/>
      <c r="C71" s="191">
        <v>465</v>
      </c>
      <c r="D71" s="277" t="s">
        <v>89</v>
      </c>
      <c r="E71" s="192">
        <v>19659.092999999997</v>
      </c>
      <c r="F71" s="192">
        <v>19658.440999999999</v>
      </c>
      <c r="G71" s="192">
        <v>129813.386</v>
      </c>
      <c r="H71" s="192">
        <v>129812.966</v>
      </c>
      <c r="I71" s="192">
        <v>6728745</v>
      </c>
      <c r="J71" s="192">
        <v>6728745</v>
      </c>
    </row>
    <row r="72" spans="2:12" x14ac:dyDescent="0.25">
      <c r="B72" s="466">
        <v>48</v>
      </c>
      <c r="C72" s="467"/>
      <c r="D72" s="280" t="s">
        <v>679</v>
      </c>
      <c r="E72" s="282">
        <f t="shared" ref="E72:I72" si="16">SUM(E73:E79)</f>
        <v>680604.76899999997</v>
      </c>
      <c r="F72" s="282">
        <f t="shared" si="16"/>
        <v>503323.46599999996</v>
      </c>
      <c r="G72" s="282">
        <f t="shared" si="16"/>
        <v>602849.15700000001</v>
      </c>
      <c r="H72" s="282">
        <f t="shared" si="16"/>
        <v>444804.62900000002</v>
      </c>
      <c r="I72" s="282">
        <f t="shared" si="16"/>
        <v>786675484</v>
      </c>
      <c r="J72" s="282">
        <f>SUM(J73:J79)</f>
        <v>386957047</v>
      </c>
    </row>
    <row r="73" spans="2:12" x14ac:dyDescent="0.25">
      <c r="B73" s="186"/>
      <c r="C73" s="191">
        <v>480</v>
      </c>
      <c r="D73" s="277" t="s">
        <v>96</v>
      </c>
      <c r="E73" s="192">
        <v>290341.83500000002</v>
      </c>
      <c r="F73" s="192">
        <v>189684.242</v>
      </c>
      <c r="G73" s="192">
        <v>372434.30499999999</v>
      </c>
      <c r="H73" s="192">
        <v>283717.91600000003</v>
      </c>
      <c r="I73" s="192">
        <v>677521601</v>
      </c>
      <c r="J73" s="192">
        <v>352075661</v>
      </c>
    </row>
    <row r="74" spans="2:12" x14ac:dyDescent="0.25">
      <c r="B74" s="186"/>
      <c r="C74" s="191">
        <v>481</v>
      </c>
      <c r="D74" s="277" t="s">
        <v>97</v>
      </c>
      <c r="E74" s="192">
        <v>1652.383</v>
      </c>
      <c r="F74" s="192">
        <v>112.961</v>
      </c>
      <c r="G74" s="192">
        <v>583.85</v>
      </c>
      <c r="H74" s="192">
        <v>0</v>
      </c>
      <c r="I74" s="192">
        <v>827000</v>
      </c>
      <c r="J74" s="192">
        <v>0</v>
      </c>
      <c r="K74" s="297"/>
      <c r="L74" s="297"/>
    </row>
    <row r="75" spans="2:12" x14ac:dyDescent="0.25">
      <c r="B75" s="186"/>
      <c r="C75" s="191">
        <v>482</v>
      </c>
      <c r="D75" s="277" t="s">
        <v>937</v>
      </c>
      <c r="E75" s="192">
        <v>330776.93400000001</v>
      </c>
      <c r="F75" s="192">
        <v>299946.375</v>
      </c>
      <c r="G75" s="192">
        <v>186766.00200000001</v>
      </c>
      <c r="H75" s="192">
        <v>136554.72099999999</v>
      </c>
      <c r="I75" s="192">
        <v>71328930</v>
      </c>
      <c r="J75" s="192">
        <v>20230931</v>
      </c>
    </row>
    <row r="76" spans="2:12" x14ac:dyDescent="0.25">
      <c r="B76" s="186"/>
      <c r="C76" s="191">
        <v>483</v>
      </c>
      <c r="D76" s="277" t="s">
        <v>99</v>
      </c>
      <c r="E76" s="192">
        <v>13353.617</v>
      </c>
      <c r="F76" s="192">
        <v>778.71900000000005</v>
      </c>
      <c r="G76" s="192">
        <v>11600</v>
      </c>
      <c r="H76" s="192">
        <v>8610</v>
      </c>
      <c r="I76" s="344">
        <v>0</v>
      </c>
      <c r="J76" s="344">
        <v>0</v>
      </c>
    </row>
    <row r="77" spans="2:12" x14ac:dyDescent="0.25">
      <c r="B77" s="186"/>
      <c r="C77" s="191">
        <v>485</v>
      </c>
      <c r="D77" s="277" t="s">
        <v>742</v>
      </c>
      <c r="E77" s="192">
        <v>24100</v>
      </c>
      <c r="F77" s="192">
        <v>11957.776000000002</v>
      </c>
      <c r="G77" s="192">
        <v>17825</v>
      </c>
      <c r="H77" s="192">
        <v>2281.9920000000002</v>
      </c>
      <c r="I77" s="192">
        <v>28912953</v>
      </c>
      <c r="J77" s="192">
        <v>6565455</v>
      </c>
    </row>
    <row r="78" spans="2:12" x14ac:dyDescent="0.25">
      <c r="B78" s="186"/>
      <c r="C78" s="191">
        <v>486</v>
      </c>
      <c r="D78" s="277" t="s">
        <v>102</v>
      </c>
      <c r="E78" s="192">
        <v>20380</v>
      </c>
      <c r="F78" s="192">
        <v>843.39300000000003</v>
      </c>
      <c r="G78" s="192">
        <v>9640</v>
      </c>
      <c r="H78" s="192">
        <v>9640</v>
      </c>
      <c r="I78" s="192">
        <v>85000</v>
      </c>
      <c r="J78" s="192">
        <v>85000</v>
      </c>
    </row>
    <row r="79" spans="2:12" ht="15.75" thickBot="1" x14ac:dyDescent="0.3">
      <c r="B79" s="298"/>
      <c r="C79" s="299">
        <v>488</v>
      </c>
      <c r="D79" s="300" t="s">
        <v>103</v>
      </c>
      <c r="E79" s="301">
        <v>0</v>
      </c>
      <c r="F79" s="301">
        <v>0</v>
      </c>
      <c r="G79" s="301">
        <v>4000</v>
      </c>
      <c r="H79" s="301">
        <v>4000</v>
      </c>
      <c r="I79" s="301">
        <v>8000000</v>
      </c>
      <c r="J79" s="301">
        <v>8000000</v>
      </c>
    </row>
    <row r="80" spans="2:12" x14ac:dyDescent="0.25">
      <c r="E80" s="124">
        <f>E72+E68+E66+E59+E55</f>
        <v>8715902</v>
      </c>
      <c r="F80" s="124">
        <f>F72+F68+F66+F59+F55</f>
        <v>8391304.5930000003</v>
      </c>
      <c r="G80" s="124">
        <f t="shared" ref="G80:H80" si="17">G72+G68+G66+G59+G55</f>
        <v>7667574</v>
      </c>
      <c r="H80" s="124">
        <f t="shared" si="17"/>
        <v>7364208.2979999995</v>
      </c>
    </row>
    <row r="81" spans="5:8" x14ac:dyDescent="0.25">
      <c r="E81" s="134">
        <f>E80-E6</f>
        <v>0</v>
      </c>
      <c r="F81" s="134">
        <f>F80-F6</f>
        <v>0</v>
      </c>
      <c r="G81" s="134">
        <f t="shared" ref="G81:H81" si="18">G80-G6</f>
        <v>0</v>
      </c>
      <c r="H81" s="134">
        <f t="shared" si="18"/>
        <v>0</v>
      </c>
    </row>
  </sheetData>
  <mergeCells count="9">
    <mergeCell ref="B66:C66"/>
    <mergeCell ref="B68:C68"/>
    <mergeCell ref="B72:C72"/>
    <mergeCell ref="B4:H4"/>
    <mergeCell ref="B5:D5"/>
    <mergeCell ref="B6:D6"/>
    <mergeCell ref="B54:C54"/>
    <mergeCell ref="B55:C55"/>
    <mergeCell ref="B59:C59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opLeftCell="B1" zoomScale="70" zoomScaleNormal="70" workbookViewId="0">
      <selection activeCell="J5" sqref="E5:J5"/>
    </sheetView>
  </sheetViews>
  <sheetFormatPr defaultColWidth="17.5703125" defaultRowHeight="15" x14ac:dyDescent="0.25"/>
  <cols>
    <col min="1" max="1" width="4.140625" style="306" customWidth="1"/>
    <col min="2" max="2" width="5.7109375" style="306" customWidth="1"/>
    <col min="3" max="3" width="4.140625" style="306" customWidth="1"/>
    <col min="4" max="4" width="44.140625" style="306" bestFit="1" customWidth="1"/>
    <col min="5" max="8" width="15.5703125" style="306" customWidth="1"/>
    <col min="9" max="16384" width="17.5703125" style="306"/>
  </cols>
  <sheetData>
    <row r="1" spans="1:31" ht="15.75" thickBot="1" x14ac:dyDescent="0.3">
      <c r="I1" s="306">
        <v>1000</v>
      </c>
    </row>
    <row r="2" spans="1:31" x14ac:dyDescent="0.25">
      <c r="B2" s="490" t="s">
        <v>660</v>
      </c>
      <c r="C2" s="491"/>
      <c r="D2" s="491"/>
      <c r="E2" s="491"/>
      <c r="F2" s="491"/>
      <c r="G2" s="491"/>
      <c r="H2" s="491"/>
    </row>
    <row r="3" spans="1:31" ht="22.5" x14ac:dyDescent="0.25">
      <c r="B3" s="399" t="s">
        <v>418</v>
      </c>
      <c r="C3" s="400"/>
      <c r="D3" s="401"/>
      <c r="E3" s="176" t="s">
        <v>171</v>
      </c>
      <c r="F3" s="176" t="s">
        <v>662</v>
      </c>
      <c r="G3" s="176" t="s">
        <v>172</v>
      </c>
      <c r="H3" s="176" t="s">
        <v>663</v>
      </c>
      <c r="I3" s="176"/>
      <c r="J3" s="176"/>
    </row>
    <row r="4" spans="1:31" x14ac:dyDescent="0.25">
      <c r="B4" s="409" t="s">
        <v>739</v>
      </c>
      <c r="C4" s="410"/>
      <c r="D4" s="410"/>
      <c r="E4" s="307">
        <f>SUM(E5,E7,E9,E11)</f>
        <v>291118</v>
      </c>
      <c r="F4" s="307">
        <f>SUM(F5,F7,F9,F11)</f>
        <v>214014.69</v>
      </c>
      <c r="G4" s="307">
        <f t="shared" ref="G4:H4" si="0">SUM(G5,G7,G9,G11)</f>
        <v>457858</v>
      </c>
      <c r="H4" s="307">
        <f t="shared" si="0"/>
        <v>299896.29499999998</v>
      </c>
      <c r="I4" s="307"/>
      <c r="J4" s="307"/>
    </row>
    <row r="5" spans="1:31" s="304" customFormat="1" x14ac:dyDescent="0.25">
      <c r="A5" s="303"/>
      <c r="B5" s="460">
        <v>1</v>
      </c>
      <c r="C5" s="461"/>
      <c r="D5" s="200" t="s">
        <v>684</v>
      </c>
      <c r="E5" s="165">
        <f t="shared" ref="E5:I5" si="1">E6</f>
        <v>42788.313000000002</v>
      </c>
      <c r="F5" s="165">
        <f t="shared" si="1"/>
        <v>40727.913999999997</v>
      </c>
      <c r="G5" s="165">
        <f t="shared" si="1"/>
        <v>44870.5</v>
      </c>
      <c r="H5" s="165">
        <f t="shared" si="1"/>
        <v>41408.415000000001</v>
      </c>
      <c r="I5" s="165">
        <f t="shared" si="1"/>
        <v>47973000</v>
      </c>
      <c r="J5" s="165">
        <f>J6</f>
        <v>46851878</v>
      </c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</row>
    <row r="6" spans="1:31" x14ac:dyDescent="0.25">
      <c r="B6" s="143"/>
      <c r="C6" s="145">
        <v>10</v>
      </c>
      <c r="D6" s="145" t="s">
        <v>684</v>
      </c>
      <c r="E6" s="147">
        <v>42788.313000000002</v>
      </c>
      <c r="F6" s="147">
        <v>40727.913999999997</v>
      </c>
      <c r="G6" s="147">
        <v>44870.5</v>
      </c>
      <c r="H6" s="147">
        <v>41408.415000000001</v>
      </c>
      <c r="I6" s="147">
        <v>47973000</v>
      </c>
      <c r="J6" s="147">
        <v>46851878</v>
      </c>
    </row>
    <row r="7" spans="1:31" s="304" customFormat="1" x14ac:dyDescent="0.25">
      <c r="A7" s="303"/>
      <c r="B7" s="460">
        <v>4</v>
      </c>
      <c r="C7" s="461"/>
      <c r="D7" s="326" t="s">
        <v>1104</v>
      </c>
      <c r="E7" s="165">
        <f t="shared" ref="E7:I7" si="2">E8</f>
        <v>3000</v>
      </c>
      <c r="F7" s="165">
        <f t="shared" si="2"/>
        <v>3000</v>
      </c>
      <c r="G7" s="165">
        <f t="shared" si="2"/>
        <v>13750</v>
      </c>
      <c r="H7" s="165">
        <f t="shared" si="2"/>
        <v>13750</v>
      </c>
      <c r="I7" s="165">
        <f t="shared" si="2"/>
        <v>13400000</v>
      </c>
      <c r="J7" s="165">
        <f>J8</f>
        <v>13400000</v>
      </c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  <c r="W7" s="303"/>
      <c r="X7" s="303"/>
      <c r="Y7" s="303"/>
      <c r="Z7" s="303"/>
      <c r="AA7" s="303"/>
      <c r="AB7" s="303"/>
      <c r="AC7" s="303"/>
      <c r="AD7" s="303"/>
      <c r="AE7" s="303"/>
    </row>
    <row r="8" spans="1:31" x14ac:dyDescent="0.25">
      <c r="B8" s="143"/>
      <c r="C8" s="145">
        <v>40</v>
      </c>
      <c r="D8" s="153" t="s">
        <v>1104</v>
      </c>
      <c r="E8" s="147">
        <v>3000</v>
      </c>
      <c r="F8" s="147">
        <v>3000</v>
      </c>
      <c r="G8" s="147">
        <v>13750</v>
      </c>
      <c r="H8" s="147">
        <v>13750</v>
      </c>
      <c r="I8" s="147">
        <v>13400000</v>
      </c>
      <c r="J8" s="147">
        <v>13400000</v>
      </c>
    </row>
    <row r="9" spans="1:31" s="304" customFormat="1" x14ac:dyDescent="0.25">
      <c r="A9" s="303"/>
      <c r="B9" s="460" t="s">
        <v>272</v>
      </c>
      <c r="C9" s="461"/>
      <c r="D9" s="200" t="s">
        <v>273</v>
      </c>
      <c r="E9" s="165">
        <f t="shared" ref="E9:I9" si="3">E10</f>
        <v>110040</v>
      </c>
      <c r="F9" s="165">
        <f t="shared" si="3"/>
        <v>88209.607999999993</v>
      </c>
      <c r="G9" s="165">
        <f t="shared" si="3"/>
        <v>95233</v>
      </c>
      <c r="H9" s="165">
        <f t="shared" si="3"/>
        <v>67086.395000000004</v>
      </c>
      <c r="I9" s="165">
        <f t="shared" si="3"/>
        <v>96308000</v>
      </c>
      <c r="J9" s="165">
        <f>J10</f>
        <v>83946929</v>
      </c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</row>
    <row r="10" spans="1:31" x14ac:dyDescent="0.25">
      <c r="B10" s="143"/>
      <c r="C10" s="144" t="s">
        <v>275</v>
      </c>
      <c r="D10" s="145" t="s">
        <v>348</v>
      </c>
      <c r="E10" s="147">
        <v>110040</v>
      </c>
      <c r="F10" s="147">
        <v>88209.607999999993</v>
      </c>
      <c r="G10" s="147">
        <v>95233</v>
      </c>
      <c r="H10" s="147">
        <v>67086.395000000004</v>
      </c>
      <c r="I10" s="147">
        <v>96308000</v>
      </c>
      <c r="J10" s="147">
        <v>83946929</v>
      </c>
    </row>
    <row r="11" spans="1:31" s="304" customFormat="1" x14ac:dyDescent="0.25">
      <c r="A11" s="303"/>
      <c r="B11" s="460" t="s">
        <v>283</v>
      </c>
      <c r="C11" s="461"/>
      <c r="D11" s="200" t="s">
        <v>284</v>
      </c>
      <c r="E11" s="165">
        <f t="shared" ref="E11:I11" si="4">E12</f>
        <v>135289.68700000001</v>
      </c>
      <c r="F11" s="165">
        <f t="shared" si="4"/>
        <v>82077.168000000005</v>
      </c>
      <c r="G11" s="165">
        <f t="shared" si="4"/>
        <v>304004.5</v>
      </c>
      <c r="H11" s="165">
        <f t="shared" si="4"/>
        <v>177651.48499999999</v>
      </c>
      <c r="I11" s="165">
        <f t="shared" si="4"/>
        <v>298489000</v>
      </c>
      <c r="J11" s="165">
        <f>J12</f>
        <v>177278028</v>
      </c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3"/>
      <c r="AA11" s="303"/>
      <c r="AB11" s="303"/>
      <c r="AC11" s="303"/>
      <c r="AD11" s="303"/>
      <c r="AE11" s="303"/>
    </row>
    <row r="12" spans="1:31" x14ac:dyDescent="0.25">
      <c r="B12" s="179"/>
      <c r="C12" s="332" t="s">
        <v>285</v>
      </c>
      <c r="D12" s="269" t="s">
        <v>419</v>
      </c>
      <c r="E12" s="340">
        <v>135289.68700000001</v>
      </c>
      <c r="F12" s="340">
        <v>82077.168000000005</v>
      </c>
      <c r="G12" s="340">
        <v>304004.5</v>
      </c>
      <c r="H12" s="340">
        <v>177651.48499999999</v>
      </c>
      <c r="I12" s="340">
        <v>298489000</v>
      </c>
      <c r="J12" s="340">
        <v>177278028</v>
      </c>
    </row>
    <row r="13" spans="1:31" x14ac:dyDescent="0.25">
      <c r="B13" s="395" t="s">
        <v>666</v>
      </c>
      <c r="C13" s="402"/>
      <c r="D13" s="314"/>
      <c r="E13" s="315"/>
      <c r="F13" s="315"/>
      <c r="G13" s="315"/>
      <c r="H13" s="315"/>
      <c r="I13" s="315"/>
      <c r="J13" s="315"/>
    </row>
    <row r="14" spans="1:31" s="304" customFormat="1" x14ac:dyDescent="0.25">
      <c r="A14" s="303"/>
      <c r="B14" s="386">
        <v>40</v>
      </c>
      <c r="C14" s="387"/>
      <c r="D14" s="151" t="s">
        <v>667</v>
      </c>
      <c r="E14" s="171">
        <f t="shared" ref="E14:J14" si="5">SUM(E15:E17)</f>
        <v>33350</v>
      </c>
      <c r="F14" s="171">
        <f t="shared" si="5"/>
        <v>31618.977999999999</v>
      </c>
      <c r="G14" s="171">
        <f t="shared" si="5"/>
        <v>31829.8</v>
      </c>
      <c r="H14" s="171">
        <f t="shared" si="5"/>
        <v>30492.554</v>
      </c>
      <c r="I14" s="171">
        <f t="shared" si="5"/>
        <v>37574000</v>
      </c>
      <c r="J14" s="171">
        <f t="shared" si="5"/>
        <v>36743723</v>
      </c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</row>
    <row r="15" spans="1:31" x14ac:dyDescent="0.25">
      <c r="B15" s="143"/>
      <c r="C15" s="145">
        <v>401</v>
      </c>
      <c r="D15" s="145" t="s">
        <v>668</v>
      </c>
      <c r="E15" s="147">
        <v>23993</v>
      </c>
      <c r="F15" s="147">
        <v>22453.494999999999</v>
      </c>
      <c r="G15" s="147">
        <v>22404.799999999999</v>
      </c>
      <c r="H15" s="147">
        <v>21614.164000000001</v>
      </c>
      <c r="I15" s="147">
        <v>26134000</v>
      </c>
      <c r="J15" s="147">
        <v>26063742</v>
      </c>
    </row>
    <row r="16" spans="1:31" x14ac:dyDescent="0.25">
      <c r="B16" s="143"/>
      <c r="C16" s="145">
        <v>402</v>
      </c>
      <c r="D16" s="153" t="s">
        <v>87</v>
      </c>
      <c r="E16" s="147">
        <v>8862</v>
      </c>
      <c r="F16" s="147">
        <v>8670.4830000000002</v>
      </c>
      <c r="G16" s="147">
        <v>8903</v>
      </c>
      <c r="H16" s="147">
        <v>8392.39</v>
      </c>
      <c r="I16" s="147">
        <v>10870000</v>
      </c>
      <c r="J16" s="147">
        <v>10109981</v>
      </c>
    </row>
    <row r="17" spans="1:31" x14ac:dyDescent="0.25">
      <c r="B17" s="143"/>
      <c r="C17" s="145">
        <v>404</v>
      </c>
      <c r="D17" s="153" t="s">
        <v>88</v>
      </c>
      <c r="E17" s="147">
        <v>495</v>
      </c>
      <c r="F17" s="147">
        <v>495</v>
      </c>
      <c r="G17" s="147">
        <v>522</v>
      </c>
      <c r="H17" s="147">
        <v>486</v>
      </c>
      <c r="I17" s="147">
        <v>570000</v>
      </c>
      <c r="J17" s="147">
        <v>570000</v>
      </c>
    </row>
    <row r="18" spans="1:31" s="304" customFormat="1" x14ac:dyDescent="0.25">
      <c r="A18" s="303"/>
      <c r="B18" s="386">
        <v>42</v>
      </c>
      <c r="C18" s="387"/>
      <c r="D18" s="151" t="s">
        <v>670</v>
      </c>
      <c r="E18" s="171">
        <f t="shared" ref="E18:J18" si="6">SUM(E19:E24)</f>
        <v>65386.682999999997</v>
      </c>
      <c r="F18" s="171">
        <f t="shared" si="6"/>
        <v>38404.112999999998</v>
      </c>
      <c r="G18" s="171">
        <f t="shared" si="6"/>
        <v>85729.388999999996</v>
      </c>
      <c r="H18" s="171">
        <f t="shared" si="6"/>
        <v>45327.518000000004</v>
      </c>
      <c r="I18" s="171">
        <f t="shared" si="6"/>
        <v>95560000</v>
      </c>
      <c r="J18" s="171">
        <f t="shared" si="6"/>
        <v>52772418</v>
      </c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</row>
    <row r="19" spans="1:31" x14ac:dyDescent="0.25">
      <c r="B19" s="143"/>
      <c r="C19" s="145">
        <v>420</v>
      </c>
      <c r="D19" s="145" t="s">
        <v>671</v>
      </c>
      <c r="E19" s="147">
        <v>5667</v>
      </c>
      <c r="F19" s="147">
        <v>729.88499999999999</v>
      </c>
      <c r="G19" s="147">
        <v>4120</v>
      </c>
      <c r="H19" s="147">
        <v>1187.942</v>
      </c>
      <c r="I19" s="147">
        <v>4350000</v>
      </c>
      <c r="J19" s="147">
        <v>2922031</v>
      </c>
    </row>
    <row r="20" spans="1:31" x14ac:dyDescent="0.25">
      <c r="B20" s="143"/>
      <c r="C20" s="145">
        <v>421</v>
      </c>
      <c r="D20" s="153" t="s">
        <v>672</v>
      </c>
      <c r="E20" s="147">
        <v>5603.9960000000001</v>
      </c>
      <c r="F20" s="147">
        <v>4032.3409999999999</v>
      </c>
      <c r="G20" s="147">
        <v>8430</v>
      </c>
      <c r="H20" s="147">
        <v>5940.8450000000003</v>
      </c>
      <c r="I20" s="147">
        <v>6880000</v>
      </c>
      <c r="J20" s="147">
        <v>4256396</v>
      </c>
    </row>
    <row r="21" spans="1:31" x14ac:dyDescent="0.25">
      <c r="B21" s="143"/>
      <c r="C21" s="145">
        <v>423</v>
      </c>
      <c r="D21" s="145" t="s">
        <v>673</v>
      </c>
      <c r="E21" s="147">
        <v>2232</v>
      </c>
      <c r="F21" s="147">
        <v>597.09500000000003</v>
      </c>
      <c r="G21" s="147">
        <v>1822</v>
      </c>
      <c r="H21" s="147">
        <v>374.86500000000001</v>
      </c>
      <c r="I21" s="147">
        <v>1340000</v>
      </c>
      <c r="J21" s="147">
        <v>373038</v>
      </c>
    </row>
    <row r="22" spans="1:31" x14ac:dyDescent="0.25">
      <c r="B22" s="143"/>
      <c r="C22" s="145">
        <v>424</v>
      </c>
      <c r="D22" s="145" t="s">
        <v>674</v>
      </c>
      <c r="E22" s="147">
        <v>2116</v>
      </c>
      <c r="F22" s="147">
        <v>1399.8340000000001</v>
      </c>
      <c r="G22" s="147">
        <v>1896</v>
      </c>
      <c r="H22" s="147">
        <v>1078.502</v>
      </c>
      <c r="I22" s="147">
        <v>1951000</v>
      </c>
      <c r="J22" s="147">
        <v>1646410</v>
      </c>
    </row>
    <row r="23" spans="1:31" x14ac:dyDescent="0.25">
      <c r="B23" s="143"/>
      <c r="C23" s="145">
        <v>425</v>
      </c>
      <c r="D23" s="145" t="s">
        <v>675</v>
      </c>
      <c r="E23" s="147">
        <v>42634.686999999998</v>
      </c>
      <c r="F23" s="147">
        <v>29359.593000000001</v>
      </c>
      <c r="G23" s="147">
        <v>49841.389000000003</v>
      </c>
      <c r="H23" s="147">
        <v>34780.197</v>
      </c>
      <c r="I23" s="147">
        <v>58989000</v>
      </c>
      <c r="J23" s="147">
        <v>39233868</v>
      </c>
    </row>
    <row r="24" spans="1:31" x14ac:dyDescent="0.25">
      <c r="B24" s="143"/>
      <c r="C24" s="145">
        <v>426</v>
      </c>
      <c r="D24" s="145" t="s">
        <v>676</v>
      </c>
      <c r="E24" s="147">
        <v>7133</v>
      </c>
      <c r="F24" s="147">
        <v>2285.3649999999998</v>
      </c>
      <c r="G24" s="147">
        <v>19620</v>
      </c>
      <c r="H24" s="147">
        <v>1965.1669999999999</v>
      </c>
      <c r="I24" s="147">
        <v>22050000</v>
      </c>
      <c r="J24" s="147">
        <v>4340675</v>
      </c>
    </row>
    <row r="25" spans="1:31" s="304" customFormat="1" x14ac:dyDescent="0.25">
      <c r="A25" s="303"/>
      <c r="B25" s="386">
        <v>46</v>
      </c>
      <c r="C25" s="387"/>
      <c r="D25" s="151" t="s">
        <v>677</v>
      </c>
      <c r="E25" s="171">
        <f t="shared" ref="E25:J25" si="7">SUM(E26:E27)</f>
        <v>184755.00399999999</v>
      </c>
      <c r="F25" s="171">
        <f t="shared" si="7"/>
        <v>140402.26499999998</v>
      </c>
      <c r="G25" s="171">
        <f t="shared" si="7"/>
        <v>322518.31099999999</v>
      </c>
      <c r="H25" s="171">
        <f t="shared" si="7"/>
        <v>222578.48699999999</v>
      </c>
      <c r="I25" s="171">
        <f t="shared" si="7"/>
        <v>318790000</v>
      </c>
      <c r="J25" s="171">
        <f t="shared" si="7"/>
        <v>230717117</v>
      </c>
      <c r="K25" s="303"/>
      <c r="L25" s="303"/>
      <c r="M25" s="303"/>
      <c r="N25" s="303"/>
      <c r="O25" s="303"/>
      <c r="P25" s="303"/>
      <c r="Q25" s="303"/>
      <c r="R25" s="303"/>
      <c r="S25" s="303"/>
      <c r="T25" s="303"/>
      <c r="U25" s="303"/>
      <c r="V25" s="303"/>
      <c r="W25" s="303"/>
      <c r="X25" s="303"/>
      <c r="Y25" s="303"/>
      <c r="Z25" s="303"/>
      <c r="AA25" s="303"/>
      <c r="AB25" s="303"/>
      <c r="AC25" s="303"/>
      <c r="AD25" s="303"/>
      <c r="AE25" s="303"/>
    </row>
    <row r="26" spans="1:31" x14ac:dyDescent="0.25">
      <c r="B26" s="143"/>
      <c r="C26" s="145">
        <v>464</v>
      </c>
      <c r="D26" s="145" t="s">
        <v>678</v>
      </c>
      <c r="E26" s="147">
        <v>184740</v>
      </c>
      <c r="F26" s="147">
        <v>140387.261</v>
      </c>
      <c r="G26" s="147">
        <v>322374.2</v>
      </c>
      <c r="H26" s="147">
        <v>222434.37599999999</v>
      </c>
      <c r="I26" s="147">
        <v>318790000</v>
      </c>
      <c r="J26" s="147">
        <v>230717117</v>
      </c>
    </row>
    <row r="27" spans="1:31" x14ac:dyDescent="0.25">
      <c r="B27" s="143"/>
      <c r="C27" s="145">
        <v>465</v>
      </c>
      <c r="D27" s="145" t="s">
        <v>89</v>
      </c>
      <c r="E27" s="147">
        <v>15.004</v>
      </c>
      <c r="F27" s="147">
        <v>15.004</v>
      </c>
      <c r="G27" s="147">
        <v>144.11099999999999</v>
      </c>
      <c r="H27" s="147">
        <v>144.11099999999999</v>
      </c>
      <c r="I27" s="147">
        <v>0</v>
      </c>
      <c r="J27" s="147">
        <v>0</v>
      </c>
    </row>
    <row r="28" spans="1:31" s="304" customFormat="1" x14ac:dyDescent="0.25">
      <c r="A28" s="303"/>
      <c r="B28" s="386">
        <v>48</v>
      </c>
      <c r="C28" s="387"/>
      <c r="D28" s="151" t="s">
        <v>679</v>
      </c>
      <c r="E28" s="171">
        <f t="shared" ref="E28:J28" si="8">SUM(E29:E32)</f>
        <v>7626.3130000000001</v>
      </c>
      <c r="F28" s="171">
        <f t="shared" si="8"/>
        <v>3589.3339999999998</v>
      </c>
      <c r="G28" s="171">
        <f t="shared" si="8"/>
        <v>17780.5</v>
      </c>
      <c r="H28" s="171">
        <f t="shared" si="8"/>
        <v>1497.7360000000001</v>
      </c>
      <c r="I28" s="171">
        <f t="shared" si="8"/>
        <v>4246000</v>
      </c>
      <c r="J28" s="171">
        <f t="shared" si="8"/>
        <v>1243577</v>
      </c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</row>
    <row r="29" spans="1:31" x14ac:dyDescent="0.25">
      <c r="B29" s="143"/>
      <c r="C29" s="145">
        <v>480</v>
      </c>
      <c r="D29" s="145" t="s">
        <v>96</v>
      </c>
      <c r="E29" s="147">
        <v>4495.2700000000004</v>
      </c>
      <c r="F29" s="147">
        <v>1266.2139999999999</v>
      </c>
      <c r="G29" s="147">
        <v>11597</v>
      </c>
      <c r="H29" s="147">
        <v>1491.5360000000001</v>
      </c>
      <c r="I29" s="147">
        <v>3477125</v>
      </c>
      <c r="J29" s="147">
        <v>1014702</v>
      </c>
    </row>
    <row r="30" spans="1:31" x14ac:dyDescent="0.25">
      <c r="B30" s="143"/>
      <c r="C30" s="145">
        <v>481</v>
      </c>
      <c r="D30" s="145" t="s">
        <v>97</v>
      </c>
      <c r="E30" s="147">
        <v>244.20099999999999</v>
      </c>
      <c r="F30" s="147">
        <v>195.708</v>
      </c>
      <c r="G30" s="147">
        <v>178.5</v>
      </c>
      <c r="H30" s="147">
        <v>0</v>
      </c>
      <c r="I30" s="147">
        <v>228875</v>
      </c>
      <c r="J30" s="147">
        <v>228875</v>
      </c>
    </row>
    <row r="31" spans="1:31" x14ac:dyDescent="0.25">
      <c r="B31" s="143"/>
      <c r="C31" s="145">
        <v>483</v>
      </c>
      <c r="D31" s="153" t="s">
        <v>99</v>
      </c>
      <c r="E31" s="147">
        <v>886.84199999999998</v>
      </c>
      <c r="F31" s="147">
        <v>162.792</v>
      </c>
      <c r="G31" s="147">
        <v>500</v>
      </c>
      <c r="H31" s="147">
        <v>0</v>
      </c>
      <c r="I31" s="147">
        <v>540000</v>
      </c>
      <c r="J31" s="147">
        <v>0</v>
      </c>
    </row>
    <row r="32" spans="1:31" ht="15.75" thickBot="1" x14ac:dyDescent="0.3">
      <c r="B32" s="163"/>
      <c r="C32" s="174">
        <v>485</v>
      </c>
      <c r="D32" s="174" t="s">
        <v>101</v>
      </c>
      <c r="E32" s="158">
        <v>2000</v>
      </c>
      <c r="F32" s="158">
        <v>1964.62</v>
      </c>
      <c r="G32" s="158">
        <v>5505</v>
      </c>
      <c r="H32" s="158">
        <v>6.2</v>
      </c>
      <c r="I32" s="158">
        <v>0</v>
      </c>
      <c r="J32" s="158">
        <v>0</v>
      </c>
    </row>
    <row r="33" spans="5:8" ht="27" customHeight="1" x14ac:dyDescent="0.25">
      <c r="E33" s="316">
        <f>SUM(E28,E25,E14,E18)</f>
        <v>291118</v>
      </c>
      <c r="F33" s="316">
        <f>SUM(F28,F25,F14,F18)</f>
        <v>214014.69</v>
      </c>
      <c r="G33" s="316">
        <f t="shared" ref="G33:H33" si="9">SUM(G28,G25,G14,G18)</f>
        <v>457858</v>
      </c>
      <c r="H33" s="316">
        <f t="shared" si="9"/>
        <v>299896.29499999998</v>
      </c>
    </row>
    <row r="34" spans="5:8" ht="27" customHeight="1" x14ac:dyDescent="0.25">
      <c r="E34" s="305">
        <f>E33-E4</f>
        <v>0</v>
      </c>
      <c r="F34" s="305">
        <f>F33-F4</f>
        <v>0</v>
      </c>
      <c r="G34" s="305">
        <f t="shared" ref="G34:H34" si="10">G33-G4</f>
        <v>0</v>
      </c>
      <c r="H34" s="305">
        <f t="shared" si="10"/>
        <v>0</v>
      </c>
    </row>
  </sheetData>
  <mergeCells count="12">
    <mergeCell ref="B28:C28"/>
    <mergeCell ref="B2:H2"/>
    <mergeCell ref="B3:D3"/>
    <mergeCell ref="B4:D4"/>
    <mergeCell ref="B5:C5"/>
    <mergeCell ref="B7:C7"/>
    <mergeCell ref="B9:C9"/>
    <mergeCell ref="B11:C11"/>
    <mergeCell ref="B13:C13"/>
    <mergeCell ref="B14:C14"/>
    <mergeCell ref="B18:C18"/>
    <mergeCell ref="B25:C25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topLeftCell="B1" zoomScale="80" zoomScaleNormal="80" workbookViewId="0">
      <selection activeCell="H48" sqref="H48"/>
    </sheetView>
  </sheetViews>
  <sheetFormatPr defaultRowHeight="12.75" x14ac:dyDescent="0.25"/>
  <cols>
    <col min="1" max="1" width="1.85546875" style="342" customWidth="1"/>
    <col min="2" max="3" width="5.42578125" style="342" customWidth="1"/>
    <col min="4" max="4" width="53" style="342" bestFit="1" customWidth="1"/>
    <col min="5" max="6" width="14.28515625" style="122" customWidth="1"/>
    <col min="7" max="10" width="14.28515625" style="342" customWidth="1"/>
    <col min="11" max="16384" width="9.140625" style="342"/>
  </cols>
  <sheetData>
    <row r="1" spans="2:15" x14ac:dyDescent="0.25">
      <c r="O1" s="342">
        <v>1000</v>
      </c>
    </row>
    <row r="4" spans="2:15" x14ac:dyDescent="0.25">
      <c r="B4" s="493" t="s">
        <v>650</v>
      </c>
      <c r="C4" s="493"/>
      <c r="D4" s="493"/>
      <c r="E4" s="492" t="s">
        <v>1165</v>
      </c>
      <c r="F4" s="492"/>
      <c r="G4" s="492" t="s">
        <v>1166</v>
      </c>
      <c r="H4" s="492"/>
      <c r="I4" s="492" t="s">
        <v>1167</v>
      </c>
      <c r="J4" s="492"/>
    </row>
    <row r="5" spans="2:15" x14ac:dyDescent="0.25">
      <c r="B5" s="493"/>
      <c r="C5" s="493"/>
      <c r="D5" s="493"/>
      <c r="E5" s="122" t="s">
        <v>173</v>
      </c>
      <c r="F5" s="122" t="s">
        <v>174</v>
      </c>
      <c r="G5" s="122" t="s">
        <v>173</v>
      </c>
      <c r="H5" s="122" t="s">
        <v>174</v>
      </c>
      <c r="I5" s="122" t="s">
        <v>173</v>
      </c>
      <c r="J5" s="122" t="s">
        <v>174</v>
      </c>
    </row>
    <row r="6" spans="2:15" x14ac:dyDescent="0.25">
      <c r="B6" s="493" t="s">
        <v>1168</v>
      </c>
      <c r="C6" s="493"/>
      <c r="D6" s="493"/>
      <c r="E6" s="122">
        <f>E7+E9+E14+E16</f>
        <v>648500</v>
      </c>
      <c r="F6" s="122">
        <f t="shared" ref="F6:J6" si="0">F7+F9+F14+F16</f>
        <v>582774.54300000006</v>
      </c>
      <c r="G6" s="122">
        <f t="shared" si="0"/>
        <v>661115</v>
      </c>
      <c r="H6" s="122">
        <f t="shared" si="0"/>
        <v>648552.69000000006</v>
      </c>
      <c r="I6" s="122">
        <f t="shared" si="0"/>
        <v>723597</v>
      </c>
      <c r="J6" s="122">
        <f t="shared" si="0"/>
        <v>651833.15299999993</v>
      </c>
    </row>
    <row r="7" spans="2:15" x14ac:dyDescent="0.25">
      <c r="B7" s="342">
        <v>1</v>
      </c>
      <c r="D7" s="342" t="s">
        <v>684</v>
      </c>
      <c r="E7" s="122">
        <f t="shared" ref="E7:G7" si="1">E8</f>
        <v>27800</v>
      </c>
      <c r="F7" s="122">
        <f t="shared" si="1"/>
        <v>25229.316999999999</v>
      </c>
      <c r="G7" s="122">
        <f t="shared" si="1"/>
        <v>29478</v>
      </c>
      <c r="H7" s="122">
        <f>H8</f>
        <v>29142.133999999998</v>
      </c>
      <c r="I7" s="122">
        <f t="shared" ref="I7:J7" si="2">I8</f>
        <v>25973</v>
      </c>
      <c r="J7" s="122">
        <f t="shared" si="2"/>
        <v>24773.493999999999</v>
      </c>
    </row>
    <row r="8" spans="2:15" x14ac:dyDescent="0.25">
      <c r="C8" s="342">
        <v>10</v>
      </c>
      <c r="D8" s="342" t="s">
        <v>684</v>
      </c>
      <c r="E8" s="122">
        <v>27800</v>
      </c>
      <c r="F8" s="122">
        <v>25229.316999999999</v>
      </c>
      <c r="G8" s="122">
        <v>29478</v>
      </c>
      <c r="H8" s="122">
        <v>29142.133999999998</v>
      </c>
      <c r="I8" s="122">
        <v>25973</v>
      </c>
      <c r="J8" s="122">
        <v>24773.493999999999</v>
      </c>
    </row>
    <row r="9" spans="2:15" x14ac:dyDescent="0.25">
      <c r="B9" s="342">
        <v>2</v>
      </c>
      <c r="D9" s="342" t="s">
        <v>1150</v>
      </c>
      <c r="E9" s="122">
        <f t="shared" ref="E9:G9" si="3">SUM(E10:E13)</f>
        <v>569500</v>
      </c>
      <c r="F9" s="122">
        <f t="shared" si="3"/>
        <v>506863.15300000005</v>
      </c>
      <c r="G9" s="122">
        <f t="shared" si="3"/>
        <v>606544</v>
      </c>
      <c r="H9" s="122">
        <f>SUM(H10:H13)</f>
        <v>594337.39100000006</v>
      </c>
      <c r="I9" s="122">
        <f t="shared" ref="I9:J9" si="4">SUM(I10:I13)</f>
        <v>696274</v>
      </c>
      <c r="J9" s="122">
        <f t="shared" si="4"/>
        <v>625715.41899999999</v>
      </c>
    </row>
    <row r="10" spans="2:15" x14ac:dyDescent="0.25">
      <c r="C10" s="342">
        <v>20</v>
      </c>
      <c r="D10" s="342" t="s">
        <v>1150</v>
      </c>
      <c r="E10" s="122">
        <v>461900</v>
      </c>
      <c r="F10" s="122">
        <v>429176.41100000002</v>
      </c>
      <c r="G10" s="122">
        <v>479884</v>
      </c>
      <c r="H10" s="122">
        <v>472691.24200000003</v>
      </c>
      <c r="I10" s="122">
        <v>556774</v>
      </c>
      <c r="J10" s="122">
        <v>499131.69199999998</v>
      </c>
    </row>
    <row r="11" spans="2:15" x14ac:dyDescent="0.25">
      <c r="C11" s="342">
        <v>22</v>
      </c>
      <c r="D11" s="342" t="s">
        <v>1151</v>
      </c>
      <c r="E11" s="122">
        <v>10000</v>
      </c>
      <c r="F11" s="122">
        <v>6225.951</v>
      </c>
      <c r="G11" s="122">
        <v>8150</v>
      </c>
      <c r="H11" s="122">
        <v>7452.7049999999999</v>
      </c>
      <c r="I11" s="122">
        <v>12150</v>
      </c>
      <c r="J11" s="122">
        <v>6686.6869999999999</v>
      </c>
    </row>
    <row r="12" spans="2:15" x14ac:dyDescent="0.25">
      <c r="C12" s="342">
        <v>23</v>
      </c>
      <c r="D12" s="342" t="s">
        <v>1152</v>
      </c>
      <c r="E12" s="122">
        <v>1000</v>
      </c>
      <c r="F12" s="122">
        <v>982.37900000000002</v>
      </c>
      <c r="G12" s="122">
        <v>1350</v>
      </c>
      <c r="H12" s="122">
        <v>1349.124</v>
      </c>
      <c r="I12" s="122">
        <v>1300</v>
      </c>
      <c r="J12" s="122">
        <v>1232.1590000000001</v>
      </c>
    </row>
    <row r="13" spans="2:15" x14ac:dyDescent="0.25">
      <c r="C13" s="342" t="s">
        <v>327</v>
      </c>
      <c r="D13" s="342" t="s">
        <v>421</v>
      </c>
      <c r="E13" s="122">
        <v>96600</v>
      </c>
      <c r="F13" s="122">
        <v>70478.411999999997</v>
      </c>
      <c r="G13" s="122">
        <v>117160</v>
      </c>
      <c r="H13" s="122">
        <v>112844.32</v>
      </c>
      <c r="I13" s="122">
        <v>126050</v>
      </c>
      <c r="J13" s="122">
        <v>118664.88099999999</v>
      </c>
    </row>
    <row r="14" spans="2:15" x14ac:dyDescent="0.25">
      <c r="B14" s="342">
        <v>3</v>
      </c>
      <c r="D14" s="342" t="s">
        <v>422</v>
      </c>
      <c r="E14" s="122">
        <f t="shared" ref="E14:G14" si="5">E15</f>
        <v>50200</v>
      </c>
      <c r="F14" s="122">
        <f t="shared" si="5"/>
        <v>49719.034</v>
      </c>
      <c r="G14" s="122">
        <f t="shared" si="5"/>
        <v>23742</v>
      </c>
      <c r="H14" s="122">
        <f>H15</f>
        <v>23723.355</v>
      </c>
      <c r="I14" s="122">
        <f t="shared" ref="I14:J14" si="6">I15</f>
        <v>0</v>
      </c>
      <c r="J14" s="122">
        <f t="shared" si="6"/>
        <v>0</v>
      </c>
    </row>
    <row r="15" spans="2:15" x14ac:dyDescent="0.25">
      <c r="C15" s="342" t="s">
        <v>325</v>
      </c>
      <c r="D15" s="342" t="s">
        <v>422</v>
      </c>
      <c r="E15" s="122">
        <v>50200</v>
      </c>
      <c r="F15" s="122">
        <v>49719.034</v>
      </c>
      <c r="G15" s="122">
        <v>23742</v>
      </c>
      <c r="H15" s="122">
        <v>23723.355</v>
      </c>
      <c r="I15" s="122">
        <v>0</v>
      </c>
      <c r="J15" s="122">
        <v>0</v>
      </c>
    </row>
    <row r="16" spans="2:15" x14ac:dyDescent="0.25">
      <c r="B16" s="342" t="s">
        <v>267</v>
      </c>
      <c r="D16" s="342" t="s">
        <v>268</v>
      </c>
      <c r="E16" s="122">
        <f t="shared" ref="E16:G16" si="7">E17</f>
        <v>1000</v>
      </c>
      <c r="F16" s="122">
        <f t="shared" si="7"/>
        <v>963.03899999999999</v>
      </c>
      <c r="G16" s="122">
        <f t="shared" si="7"/>
        <v>1351</v>
      </c>
      <c r="H16" s="122">
        <f>H17</f>
        <v>1349.81</v>
      </c>
      <c r="I16" s="122">
        <f t="shared" ref="I16:J16" si="8">I17</f>
        <v>1350</v>
      </c>
      <c r="J16" s="122">
        <f t="shared" si="8"/>
        <v>1344.24</v>
      </c>
    </row>
    <row r="17" spans="2:10" x14ac:dyDescent="0.25">
      <c r="C17" s="342" t="s">
        <v>269</v>
      </c>
      <c r="D17" s="342" t="s">
        <v>824</v>
      </c>
      <c r="E17" s="122">
        <v>1000</v>
      </c>
      <c r="F17" s="122">
        <v>963.03899999999999</v>
      </c>
      <c r="G17" s="122">
        <v>1351</v>
      </c>
      <c r="H17" s="122">
        <v>1349.81</v>
      </c>
      <c r="I17" s="122">
        <v>1350</v>
      </c>
      <c r="J17" s="122">
        <v>1344.24</v>
      </c>
    </row>
    <row r="18" spans="2:10" x14ac:dyDescent="0.25">
      <c r="B18" s="494" t="s">
        <v>666</v>
      </c>
      <c r="C18" s="494"/>
      <c r="G18" s="122"/>
      <c r="H18" s="122"/>
      <c r="I18" s="122"/>
      <c r="J18" s="122"/>
    </row>
    <row r="19" spans="2:10" x14ac:dyDescent="0.25">
      <c r="B19" s="342">
        <v>40</v>
      </c>
      <c r="D19" s="342" t="s">
        <v>498</v>
      </c>
      <c r="E19" s="122">
        <f t="shared" ref="E19:G19" si="9">SUM(E20:E22)</f>
        <v>383500</v>
      </c>
      <c r="F19" s="122">
        <f t="shared" si="9"/>
        <v>367073.89899999998</v>
      </c>
      <c r="G19" s="122">
        <f t="shared" si="9"/>
        <v>382600</v>
      </c>
      <c r="H19" s="122">
        <f>SUM(H20:H22)</f>
        <v>381733.28500000003</v>
      </c>
      <c r="I19" s="122">
        <f t="shared" ref="I19:J19" si="10">SUM(I20:I22)</f>
        <v>419500</v>
      </c>
      <c r="J19" s="122">
        <f t="shared" si="10"/>
        <v>416802.62400000001</v>
      </c>
    </row>
    <row r="20" spans="2:10" x14ac:dyDescent="0.25">
      <c r="C20" s="342">
        <v>401</v>
      </c>
      <c r="D20" s="342" t="s">
        <v>1107</v>
      </c>
      <c r="E20" s="122">
        <v>265000</v>
      </c>
      <c r="F20" s="122">
        <v>258908.50899999999</v>
      </c>
      <c r="G20" s="122">
        <v>270245</v>
      </c>
      <c r="H20" s="122">
        <v>269713.41100000002</v>
      </c>
      <c r="I20" s="122">
        <v>296630</v>
      </c>
      <c r="J20" s="122">
        <v>294637.391</v>
      </c>
    </row>
    <row r="21" spans="2:10" x14ac:dyDescent="0.25">
      <c r="C21" s="342">
        <v>402</v>
      </c>
      <c r="D21" s="342" t="s">
        <v>87</v>
      </c>
      <c r="E21" s="122">
        <v>110000</v>
      </c>
      <c r="F21" s="122">
        <v>100461.39</v>
      </c>
      <c r="G21" s="122">
        <v>104975</v>
      </c>
      <c r="H21" s="122">
        <v>104666.874</v>
      </c>
      <c r="I21" s="122">
        <v>115200</v>
      </c>
      <c r="J21" s="122">
        <v>114505.23299999999</v>
      </c>
    </row>
    <row r="22" spans="2:10" x14ac:dyDescent="0.25">
      <c r="C22" s="342">
        <v>404</v>
      </c>
      <c r="D22" s="342" t="s">
        <v>88</v>
      </c>
      <c r="E22" s="122">
        <v>8500</v>
      </c>
      <c r="F22" s="122">
        <v>7704</v>
      </c>
      <c r="G22" s="122">
        <v>7380</v>
      </c>
      <c r="H22" s="122">
        <v>7353</v>
      </c>
      <c r="I22" s="122">
        <v>7670</v>
      </c>
      <c r="J22" s="122">
        <v>7660</v>
      </c>
    </row>
    <row r="23" spans="2:10" x14ac:dyDescent="0.25">
      <c r="B23" s="342">
        <v>42</v>
      </c>
      <c r="D23" s="342" t="s">
        <v>497</v>
      </c>
      <c r="E23" s="122">
        <f t="shared" ref="E23:G23" si="11">SUM(E24:E29)</f>
        <v>163096.69200000001</v>
      </c>
      <c r="F23" s="122">
        <f t="shared" si="11"/>
        <v>129620.50099999999</v>
      </c>
      <c r="G23" s="122">
        <f t="shared" si="11"/>
        <v>181149.99599999998</v>
      </c>
      <c r="H23" s="122">
        <f>SUM(H24:H29)</f>
        <v>172580.217</v>
      </c>
      <c r="I23" s="122">
        <f t="shared" ref="I23:J23" si="12">SUM(I24:I29)</f>
        <v>213973.11800000002</v>
      </c>
      <c r="J23" s="122">
        <f t="shared" si="12"/>
        <v>168241.80900000001</v>
      </c>
    </row>
    <row r="24" spans="2:10" x14ac:dyDescent="0.25">
      <c r="C24" s="342">
        <v>420</v>
      </c>
      <c r="D24" s="342" t="s">
        <v>1108</v>
      </c>
      <c r="E24" s="122">
        <v>2284.5949999999998</v>
      </c>
      <c r="F24" s="122">
        <v>936.59199999999998</v>
      </c>
      <c r="G24" s="122">
        <v>3279</v>
      </c>
      <c r="H24" s="122">
        <v>2953.6190000000001</v>
      </c>
      <c r="I24" s="122">
        <v>4600</v>
      </c>
      <c r="J24" s="122">
        <v>4597.3100000000004</v>
      </c>
    </row>
    <row r="25" spans="2:10" x14ac:dyDescent="0.25">
      <c r="C25" s="342">
        <v>421</v>
      </c>
      <c r="D25" s="342" t="s">
        <v>1109</v>
      </c>
      <c r="E25" s="122">
        <v>39687.097000000002</v>
      </c>
      <c r="F25" s="122">
        <v>30495.187000000002</v>
      </c>
      <c r="G25" s="122">
        <v>61650</v>
      </c>
      <c r="H25" s="122">
        <v>57764.457999999999</v>
      </c>
      <c r="I25" s="122">
        <v>63823.118000000002</v>
      </c>
      <c r="J25" s="122">
        <v>40844.582999999999</v>
      </c>
    </row>
    <row r="26" spans="2:10" x14ac:dyDescent="0.25">
      <c r="C26" s="342">
        <v>423</v>
      </c>
      <c r="D26" s="342" t="s">
        <v>673</v>
      </c>
      <c r="E26" s="122">
        <v>4500</v>
      </c>
      <c r="F26" s="122">
        <v>2529.4479999999999</v>
      </c>
      <c r="G26" s="122">
        <v>4021</v>
      </c>
      <c r="H26" s="122">
        <v>3719.2150000000001</v>
      </c>
      <c r="I26" s="122">
        <v>3900</v>
      </c>
      <c r="J26" s="122">
        <v>2852.0430000000001</v>
      </c>
    </row>
    <row r="27" spans="2:10" x14ac:dyDescent="0.25">
      <c r="C27" s="342">
        <v>424</v>
      </c>
      <c r="D27" s="342" t="s">
        <v>1110</v>
      </c>
      <c r="E27" s="122">
        <v>79500</v>
      </c>
      <c r="F27" s="122">
        <v>63392.741000000002</v>
      </c>
      <c r="G27" s="122">
        <v>74063</v>
      </c>
      <c r="H27" s="122">
        <v>72472.703999999998</v>
      </c>
      <c r="I27" s="122">
        <v>99000</v>
      </c>
      <c r="J27" s="122">
        <v>88965.74</v>
      </c>
    </row>
    <row r="28" spans="2:10" x14ac:dyDescent="0.25">
      <c r="C28" s="342">
        <v>425</v>
      </c>
      <c r="D28" s="342" t="s">
        <v>675</v>
      </c>
      <c r="E28" s="122">
        <v>28700</v>
      </c>
      <c r="F28" s="122">
        <v>23901.455000000002</v>
      </c>
      <c r="G28" s="122">
        <v>31357.995999999999</v>
      </c>
      <c r="H28" s="122">
        <v>29070.254000000001</v>
      </c>
      <c r="I28" s="122">
        <v>36100</v>
      </c>
      <c r="J28" s="122">
        <v>24768.866000000002</v>
      </c>
    </row>
    <row r="29" spans="2:10" x14ac:dyDescent="0.25">
      <c r="C29" s="342">
        <v>426</v>
      </c>
      <c r="D29" s="342" t="s">
        <v>676</v>
      </c>
      <c r="E29" s="122">
        <v>8425</v>
      </c>
      <c r="F29" s="122">
        <v>8365.0779999999995</v>
      </c>
      <c r="G29" s="122">
        <v>6779</v>
      </c>
      <c r="H29" s="122">
        <v>6599.9669999999996</v>
      </c>
      <c r="I29" s="122">
        <v>6550</v>
      </c>
      <c r="J29" s="122">
        <v>6213.2669999999998</v>
      </c>
    </row>
    <row r="30" spans="2:10" x14ac:dyDescent="0.25">
      <c r="B30" s="342">
        <v>45</v>
      </c>
      <c r="D30" s="342" t="s">
        <v>1123</v>
      </c>
      <c r="E30" s="122">
        <f t="shared" ref="E30:G30" si="13">E31</f>
        <v>370</v>
      </c>
      <c r="F30" s="122">
        <f t="shared" si="13"/>
        <v>0</v>
      </c>
      <c r="G30" s="122">
        <f t="shared" si="13"/>
        <v>12</v>
      </c>
      <c r="H30" s="122">
        <f>H31</f>
        <v>0</v>
      </c>
      <c r="I30" s="122">
        <f t="shared" ref="I30:J30" si="14">I31</f>
        <v>0</v>
      </c>
      <c r="J30" s="122">
        <f t="shared" si="14"/>
        <v>0</v>
      </c>
    </row>
    <row r="31" spans="2:10" x14ac:dyDescent="0.25">
      <c r="C31" s="342">
        <v>451</v>
      </c>
      <c r="D31" s="342" t="s">
        <v>1045</v>
      </c>
      <c r="E31" s="122">
        <v>370</v>
      </c>
      <c r="F31" s="122">
        <v>0</v>
      </c>
      <c r="G31" s="122">
        <v>12</v>
      </c>
      <c r="H31" s="122">
        <v>0</v>
      </c>
      <c r="I31" s="122">
        <v>0</v>
      </c>
      <c r="J31" s="122">
        <v>0</v>
      </c>
    </row>
    <row r="32" spans="2:10" x14ac:dyDescent="0.25">
      <c r="B32" s="342">
        <v>46</v>
      </c>
      <c r="D32" s="342" t="s">
        <v>496</v>
      </c>
      <c r="E32" s="122">
        <f t="shared" ref="E32:G32" si="15">SUM(E33:E34)</f>
        <v>9503.3080000000009</v>
      </c>
      <c r="F32" s="122">
        <f t="shared" si="15"/>
        <v>9491.0509999999995</v>
      </c>
      <c r="G32" s="122">
        <f t="shared" si="15"/>
        <v>17873.004000000001</v>
      </c>
      <c r="H32" s="122">
        <f>SUM(H33:H34)</f>
        <v>17660.428</v>
      </c>
      <c r="I32" s="122">
        <f t="shared" ref="I32:J32" si="16">SUM(I33:I34)</f>
        <v>17523.881999999998</v>
      </c>
      <c r="J32" s="122">
        <f t="shared" si="16"/>
        <v>16559.519</v>
      </c>
    </row>
    <row r="33" spans="2:10" x14ac:dyDescent="0.25">
      <c r="C33" s="342">
        <v>464</v>
      </c>
      <c r="D33" s="342" t="s">
        <v>678</v>
      </c>
      <c r="E33" s="122">
        <v>3930.9050000000002</v>
      </c>
      <c r="F33" s="122">
        <v>3918.6480000000001</v>
      </c>
      <c r="G33" s="122">
        <v>17231.293000000001</v>
      </c>
      <c r="H33" s="122">
        <v>17018.753000000001</v>
      </c>
      <c r="I33" s="122">
        <v>16502.921999999999</v>
      </c>
      <c r="J33" s="122">
        <v>15538.558999999999</v>
      </c>
    </row>
    <row r="34" spans="2:10" x14ac:dyDescent="0.25">
      <c r="C34" s="342">
        <v>465</v>
      </c>
      <c r="D34" s="342" t="s">
        <v>89</v>
      </c>
      <c r="E34" s="122">
        <v>5572.4030000000002</v>
      </c>
      <c r="F34" s="122">
        <v>5572.4030000000002</v>
      </c>
      <c r="G34" s="122">
        <v>641.71100000000001</v>
      </c>
      <c r="H34" s="122">
        <v>641.67499999999995</v>
      </c>
      <c r="I34" s="122">
        <v>1020.96</v>
      </c>
      <c r="J34" s="122">
        <v>1020.96</v>
      </c>
    </row>
    <row r="35" spans="2:10" x14ac:dyDescent="0.25">
      <c r="B35" s="342">
        <v>48</v>
      </c>
      <c r="D35" s="342" t="s">
        <v>95</v>
      </c>
      <c r="E35" s="122">
        <f t="shared" ref="E35:G35" si="17">SUM(E36:E39)</f>
        <v>42200</v>
      </c>
      <c r="F35" s="122">
        <f t="shared" si="17"/>
        <v>26870.057999999997</v>
      </c>
      <c r="G35" s="122">
        <f t="shared" si="17"/>
        <v>55750</v>
      </c>
      <c r="H35" s="122">
        <f>SUM(H36:H39)</f>
        <v>52855.404999999999</v>
      </c>
      <c r="I35" s="122">
        <f t="shared" ref="I35:J35" si="18">SUM(I36:I39)</f>
        <v>72600</v>
      </c>
      <c r="J35" s="122">
        <f t="shared" si="18"/>
        <v>50229.201000000001</v>
      </c>
    </row>
    <row r="36" spans="2:10" x14ac:dyDescent="0.25">
      <c r="C36" s="342">
        <v>480</v>
      </c>
      <c r="D36" s="342" t="s">
        <v>96</v>
      </c>
      <c r="E36" s="122">
        <v>18200</v>
      </c>
      <c r="F36" s="122">
        <v>14699.46</v>
      </c>
      <c r="G36" s="122">
        <v>19500</v>
      </c>
      <c r="H36" s="122">
        <v>17018.103999999999</v>
      </c>
      <c r="I36" s="122">
        <v>35100</v>
      </c>
      <c r="J36" s="122">
        <v>27253.33</v>
      </c>
    </row>
    <row r="37" spans="2:10" x14ac:dyDescent="0.25">
      <c r="C37" s="342">
        <v>481</v>
      </c>
      <c r="D37" s="342" t="s">
        <v>1155</v>
      </c>
      <c r="E37" s="122">
        <v>0</v>
      </c>
      <c r="F37" s="122">
        <v>0</v>
      </c>
      <c r="G37" s="122">
        <v>0</v>
      </c>
      <c r="H37" s="122">
        <v>0</v>
      </c>
      <c r="I37" s="122">
        <v>11500</v>
      </c>
      <c r="J37" s="122">
        <v>4310.1850000000004</v>
      </c>
    </row>
    <row r="38" spans="2:10" x14ac:dyDescent="0.25">
      <c r="C38" s="342">
        <v>483</v>
      </c>
      <c r="D38" s="342" t="s">
        <v>99</v>
      </c>
      <c r="E38" s="122">
        <v>0</v>
      </c>
      <c r="F38" s="122">
        <v>0</v>
      </c>
      <c r="G38" s="122">
        <v>0</v>
      </c>
      <c r="H38" s="122">
        <v>0</v>
      </c>
      <c r="I38" s="122">
        <v>5000</v>
      </c>
      <c r="J38" s="122">
        <v>0</v>
      </c>
    </row>
    <row r="39" spans="2:10" x14ac:dyDescent="0.25">
      <c r="C39" s="342">
        <v>485</v>
      </c>
      <c r="D39" s="342" t="s">
        <v>101</v>
      </c>
      <c r="E39" s="122">
        <v>24000</v>
      </c>
      <c r="F39" s="122">
        <v>12170.598</v>
      </c>
      <c r="G39" s="122">
        <v>36250</v>
      </c>
      <c r="H39" s="122">
        <v>35837.300999999999</v>
      </c>
      <c r="I39" s="122">
        <v>21000</v>
      </c>
      <c r="J39" s="122">
        <v>18665.686000000002</v>
      </c>
    </row>
    <row r="40" spans="2:10" x14ac:dyDescent="0.25">
      <c r="B40" s="342">
        <v>49</v>
      </c>
      <c r="D40" s="342" t="s">
        <v>105</v>
      </c>
      <c r="E40" s="122">
        <f t="shared" ref="E40:G40" si="19">E41</f>
        <v>49830</v>
      </c>
      <c r="F40" s="122">
        <f t="shared" si="19"/>
        <v>49719.034</v>
      </c>
      <c r="G40" s="122">
        <f t="shared" si="19"/>
        <v>23730</v>
      </c>
      <c r="H40" s="122">
        <f>H41</f>
        <v>23723.355</v>
      </c>
      <c r="I40" s="122">
        <f t="shared" ref="I40:J40" si="20">I41</f>
        <v>0</v>
      </c>
      <c r="J40" s="122">
        <f t="shared" si="20"/>
        <v>0</v>
      </c>
    </row>
    <row r="41" spans="2:10" x14ac:dyDescent="0.25">
      <c r="C41" s="342">
        <v>491</v>
      </c>
      <c r="D41" s="342" t="s">
        <v>106</v>
      </c>
      <c r="E41" s="122">
        <v>49830</v>
      </c>
      <c r="F41" s="122">
        <v>49719.034</v>
      </c>
      <c r="G41" s="122">
        <v>23730</v>
      </c>
      <c r="H41" s="122">
        <v>23723.355</v>
      </c>
      <c r="I41" s="122">
        <v>0</v>
      </c>
      <c r="J41" s="122">
        <v>0</v>
      </c>
    </row>
    <row r="42" spans="2:10" x14ac:dyDescent="0.25">
      <c r="E42" s="122">
        <f>E40+E35+E32+E23+E19+E30</f>
        <v>648500</v>
      </c>
      <c r="F42" s="122">
        <f t="shared" ref="F42:J42" si="21">F40+F35+F32+F23+F19+F30</f>
        <v>582774.54299999995</v>
      </c>
      <c r="G42" s="122">
        <f t="shared" si="21"/>
        <v>661115</v>
      </c>
      <c r="H42" s="122">
        <f t="shared" si="21"/>
        <v>648552.69000000006</v>
      </c>
      <c r="I42" s="122">
        <f t="shared" si="21"/>
        <v>723597</v>
      </c>
      <c r="J42" s="122">
        <f t="shared" si="21"/>
        <v>651833.15300000005</v>
      </c>
    </row>
    <row r="43" spans="2:10" x14ac:dyDescent="0.25">
      <c r="E43" s="122">
        <f>E42-E6</f>
        <v>0</v>
      </c>
      <c r="F43" s="122">
        <f t="shared" ref="F43:J43" si="22">F42-F6</f>
        <v>0</v>
      </c>
      <c r="G43" s="122">
        <f t="shared" si="22"/>
        <v>0</v>
      </c>
      <c r="H43" s="122">
        <f t="shared" si="22"/>
        <v>0</v>
      </c>
      <c r="I43" s="122">
        <f t="shared" si="22"/>
        <v>0</v>
      </c>
      <c r="J43" s="122">
        <f t="shared" si="22"/>
        <v>0</v>
      </c>
    </row>
  </sheetData>
  <mergeCells count="6">
    <mergeCell ref="I4:J4"/>
    <mergeCell ref="B4:D5"/>
    <mergeCell ref="B18:C18"/>
    <mergeCell ref="B6:D6"/>
    <mergeCell ref="E4:F4"/>
    <mergeCell ref="G4:H4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zoomScale="80" zoomScaleNormal="80" workbookViewId="0">
      <selection activeCell="G36" sqref="G36"/>
    </sheetView>
  </sheetViews>
  <sheetFormatPr defaultRowHeight="15" x14ac:dyDescent="0.25"/>
  <cols>
    <col min="1" max="1" width="3.28515625" customWidth="1"/>
    <col min="2" max="3" width="4.7109375" customWidth="1"/>
    <col min="4" max="4" width="76.42578125" bestFit="1" customWidth="1"/>
    <col min="5" max="6" width="15.28515625" style="341" customWidth="1"/>
    <col min="7" max="10" width="15.28515625" customWidth="1"/>
  </cols>
  <sheetData>
    <row r="1" spans="2:15" x14ac:dyDescent="0.25">
      <c r="O1">
        <v>1000</v>
      </c>
    </row>
    <row r="2" spans="2:15" x14ac:dyDescent="0.25">
      <c r="B2" s="413" t="s">
        <v>1143</v>
      </c>
      <c r="C2" s="413"/>
      <c r="D2" s="413"/>
      <c r="E2" s="436" t="s">
        <v>1165</v>
      </c>
      <c r="F2" s="436"/>
      <c r="G2" s="436" t="s">
        <v>1166</v>
      </c>
      <c r="H2" s="436"/>
      <c r="I2" s="436" t="s">
        <v>1167</v>
      </c>
      <c r="J2" s="436"/>
    </row>
    <row r="3" spans="2:15" x14ac:dyDescent="0.25">
      <c r="B3" s="413"/>
      <c r="C3" s="413"/>
      <c r="D3" s="413"/>
      <c r="E3" s="341" t="s">
        <v>173</v>
      </c>
      <c r="F3" s="341" t="s">
        <v>174</v>
      </c>
      <c r="G3" s="341" t="s">
        <v>173</v>
      </c>
      <c r="H3" s="341" t="s">
        <v>174</v>
      </c>
      <c r="I3" s="341" t="s">
        <v>173</v>
      </c>
      <c r="J3" s="341" t="s">
        <v>174</v>
      </c>
    </row>
    <row r="4" spans="2:15" x14ac:dyDescent="0.25">
      <c r="B4" s="412" t="s">
        <v>1168</v>
      </c>
      <c r="C4" s="412"/>
      <c r="D4" s="412"/>
      <c r="E4" s="341">
        <f>E5+E7</f>
        <v>231223</v>
      </c>
      <c r="F4" s="341">
        <f t="shared" ref="F4:J4" si="0">F5+F7</f>
        <v>180176.451</v>
      </c>
      <c r="G4" s="341">
        <f t="shared" si="0"/>
        <v>198765</v>
      </c>
      <c r="H4" s="341">
        <f t="shared" si="0"/>
        <v>171404.326</v>
      </c>
      <c r="I4" s="341">
        <f t="shared" si="0"/>
        <v>226324</v>
      </c>
      <c r="J4" s="341">
        <f t="shared" si="0"/>
        <v>192154.80799999999</v>
      </c>
    </row>
    <row r="5" spans="2:15" x14ac:dyDescent="0.25">
      <c r="B5">
        <v>1</v>
      </c>
      <c r="D5" t="s">
        <v>684</v>
      </c>
      <c r="E5" s="341">
        <f t="shared" ref="E5:G5" si="1">E6</f>
        <v>230223</v>
      </c>
      <c r="F5" s="341">
        <f t="shared" si="1"/>
        <v>180176.451</v>
      </c>
      <c r="G5" s="341">
        <f t="shared" si="1"/>
        <v>197765</v>
      </c>
      <c r="H5" s="341">
        <f>H6</f>
        <v>171312.454</v>
      </c>
      <c r="I5" s="341">
        <f t="shared" ref="I5:J5" si="2">I6</f>
        <v>226324</v>
      </c>
      <c r="J5" s="341">
        <f t="shared" si="2"/>
        <v>192154.80799999999</v>
      </c>
    </row>
    <row r="6" spans="2:15" x14ac:dyDescent="0.25">
      <c r="C6">
        <v>10</v>
      </c>
      <c r="D6" t="s">
        <v>684</v>
      </c>
      <c r="E6" s="341">
        <v>230223</v>
      </c>
      <c r="F6" s="341">
        <v>180176.451</v>
      </c>
      <c r="G6" s="341">
        <v>197765</v>
      </c>
      <c r="H6" s="341">
        <v>171312.454</v>
      </c>
      <c r="I6" s="341">
        <v>226324</v>
      </c>
      <c r="J6" s="341">
        <v>192154.80799999999</v>
      </c>
    </row>
    <row r="7" spans="2:15" x14ac:dyDescent="0.25">
      <c r="B7" t="s">
        <v>1141</v>
      </c>
      <c r="D7" t="s">
        <v>1140</v>
      </c>
      <c r="E7" s="341">
        <f t="shared" ref="E7:G7" si="3">E8</f>
        <v>1000</v>
      </c>
      <c r="F7" s="341">
        <f t="shared" si="3"/>
        <v>0</v>
      </c>
      <c r="G7" s="341">
        <f t="shared" si="3"/>
        <v>1000</v>
      </c>
      <c r="H7" s="341">
        <f>H8</f>
        <v>91.872</v>
      </c>
      <c r="I7" s="341">
        <f t="shared" ref="I7:J7" si="4">I8</f>
        <v>0</v>
      </c>
      <c r="J7" s="341">
        <f t="shared" si="4"/>
        <v>0</v>
      </c>
    </row>
    <row r="8" spans="2:15" x14ac:dyDescent="0.25">
      <c r="C8" t="s">
        <v>1142</v>
      </c>
      <c r="D8" t="s">
        <v>1140</v>
      </c>
      <c r="E8" s="341">
        <v>1000</v>
      </c>
      <c r="F8" s="341">
        <v>0</v>
      </c>
      <c r="G8" s="341">
        <v>1000</v>
      </c>
      <c r="H8" s="341">
        <v>91.872</v>
      </c>
      <c r="I8" s="341">
        <v>0</v>
      </c>
      <c r="J8" s="341">
        <v>0</v>
      </c>
    </row>
    <row r="9" spans="2:15" x14ac:dyDescent="0.25">
      <c r="B9" s="411" t="s">
        <v>666</v>
      </c>
      <c r="C9" s="411"/>
      <c r="G9" s="341"/>
      <c r="H9" s="341"/>
      <c r="I9" s="341"/>
      <c r="J9" s="341"/>
    </row>
    <row r="10" spans="2:15" x14ac:dyDescent="0.25">
      <c r="B10">
        <v>40</v>
      </c>
      <c r="D10" t="s">
        <v>498</v>
      </c>
      <c r="E10" s="341">
        <f t="shared" ref="E10:G10" si="5">SUM(E11:E13)</f>
        <v>68678.092999999993</v>
      </c>
      <c r="F10" s="341">
        <f t="shared" si="5"/>
        <v>66844.562000000005</v>
      </c>
      <c r="G10" s="341">
        <f t="shared" si="5"/>
        <v>71910.244000000006</v>
      </c>
      <c r="H10" s="341">
        <f>SUM(H11:H13)</f>
        <v>71523.123999999996</v>
      </c>
      <c r="I10" s="341">
        <f t="shared" ref="I10:J10" si="6">SUM(I11:I13)</f>
        <v>80760</v>
      </c>
      <c r="J10" s="341">
        <f t="shared" si="6"/>
        <v>78166.157999999996</v>
      </c>
    </row>
    <row r="11" spans="2:15" x14ac:dyDescent="0.25">
      <c r="C11">
        <v>401</v>
      </c>
      <c r="D11" t="s">
        <v>1107</v>
      </c>
      <c r="E11" s="341">
        <v>31496.294000000002</v>
      </c>
      <c r="F11" s="341">
        <v>30396.313999999998</v>
      </c>
      <c r="G11" s="341">
        <v>31022.623</v>
      </c>
      <c r="H11" s="341">
        <v>30691.768</v>
      </c>
      <c r="I11" s="341">
        <v>34755</v>
      </c>
      <c r="J11" s="341">
        <v>33623.212</v>
      </c>
    </row>
    <row r="12" spans="2:15" x14ac:dyDescent="0.25">
      <c r="C12">
        <v>402</v>
      </c>
      <c r="D12" t="s">
        <v>87</v>
      </c>
      <c r="E12" s="341">
        <v>11464.096</v>
      </c>
      <c r="F12" s="341">
        <v>10730.545</v>
      </c>
      <c r="G12" s="341">
        <v>10686.195</v>
      </c>
      <c r="H12" s="341">
        <v>10630.035</v>
      </c>
      <c r="I12" s="341">
        <v>13005</v>
      </c>
      <c r="J12" s="341">
        <v>11654.388000000001</v>
      </c>
    </row>
    <row r="13" spans="2:15" x14ac:dyDescent="0.25">
      <c r="C13">
        <v>404</v>
      </c>
      <c r="D13" t="s">
        <v>88</v>
      </c>
      <c r="E13" s="341">
        <v>25717.703000000001</v>
      </c>
      <c r="F13" s="341">
        <v>25717.703000000001</v>
      </c>
      <c r="G13" s="341">
        <v>30201.425999999999</v>
      </c>
      <c r="H13" s="341">
        <v>30201.321</v>
      </c>
      <c r="I13" s="341">
        <v>33000</v>
      </c>
      <c r="J13" s="341">
        <v>32888.557999999997</v>
      </c>
    </row>
    <row r="14" spans="2:15" x14ac:dyDescent="0.25">
      <c r="B14">
        <v>42</v>
      </c>
      <c r="D14" t="s">
        <v>497</v>
      </c>
      <c r="E14" s="341">
        <f t="shared" ref="E14:G14" si="7">SUM(E15:E21)</f>
        <v>124803.00599999999</v>
      </c>
      <c r="F14" s="341">
        <f t="shared" si="7"/>
        <v>94900.035999999993</v>
      </c>
      <c r="G14" s="341">
        <f t="shared" si="7"/>
        <v>101051.186</v>
      </c>
      <c r="H14" s="341">
        <f>SUM(H15:H21)</f>
        <v>79900.652000000016</v>
      </c>
      <c r="I14" s="341">
        <f t="shared" ref="I14:J14" si="8">SUM(I15:I21)</f>
        <v>118028.14600000001</v>
      </c>
      <c r="J14" s="341">
        <f t="shared" si="8"/>
        <v>99852.98599999999</v>
      </c>
    </row>
    <row r="15" spans="2:15" x14ac:dyDescent="0.25">
      <c r="C15">
        <v>420</v>
      </c>
      <c r="D15" t="s">
        <v>1108</v>
      </c>
      <c r="E15" s="341">
        <v>1700</v>
      </c>
      <c r="F15" s="341">
        <v>373.10300000000001</v>
      </c>
      <c r="G15" s="341">
        <v>1770</v>
      </c>
      <c r="H15" s="341">
        <v>1371.518</v>
      </c>
      <c r="I15" s="341">
        <v>5950</v>
      </c>
      <c r="J15" s="341">
        <v>3802.3220000000001</v>
      </c>
    </row>
    <row r="16" spans="2:15" x14ac:dyDescent="0.25">
      <c r="C16">
        <v>421</v>
      </c>
      <c r="D16" t="s">
        <v>1109</v>
      </c>
      <c r="E16" s="341">
        <v>10750</v>
      </c>
      <c r="F16" s="341">
        <v>10113.843000000001</v>
      </c>
      <c r="G16" s="341">
        <v>18900</v>
      </c>
      <c r="H16" s="341">
        <v>17918.883999999998</v>
      </c>
      <c r="I16" s="341">
        <v>16269.146000000001</v>
      </c>
      <c r="J16" s="341">
        <v>14245.958000000001</v>
      </c>
    </row>
    <row r="17" spans="2:10" x14ac:dyDescent="0.25">
      <c r="C17">
        <v>423</v>
      </c>
      <c r="D17" t="s">
        <v>673</v>
      </c>
      <c r="E17" s="341">
        <v>32050</v>
      </c>
      <c r="F17" s="341">
        <v>24681.261999999999</v>
      </c>
      <c r="G17" s="341">
        <v>19900</v>
      </c>
      <c r="H17" s="341">
        <v>10880.829</v>
      </c>
      <c r="I17" s="341">
        <v>21908</v>
      </c>
      <c r="J17" s="341">
        <v>18964.653999999999</v>
      </c>
    </row>
    <row r="18" spans="2:10" x14ac:dyDescent="0.25">
      <c r="C18">
        <v>424</v>
      </c>
      <c r="D18" t="s">
        <v>1110</v>
      </c>
      <c r="E18" s="341">
        <v>9800</v>
      </c>
      <c r="F18" s="341">
        <v>3831.8069999999998</v>
      </c>
      <c r="G18" s="341">
        <v>6700</v>
      </c>
      <c r="H18" s="341">
        <v>4318.9960000000001</v>
      </c>
      <c r="I18" s="341">
        <v>4900</v>
      </c>
      <c r="J18" s="341">
        <v>3957.1930000000002</v>
      </c>
    </row>
    <row r="19" spans="2:10" x14ac:dyDescent="0.25">
      <c r="C19">
        <v>425</v>
      </c>
      <c r="D19" t="s">
        <v>675</v>
      </c>
      <c r="E19" s="341">
        <v>55905.464999999997</v>
      </c>
      <c r="F19" s="341">
        <v>46240.409</v>
      </c>
      <c r="G19" s="341">
        <v>43503.983</v>
      </c>
      <c r="H19" s="341">
        <v>36873.014000000003</v>
      </c>
      <c r="I19" s="341">
        <v>56601</v>
      </c>
      <c r="J19" s="341">
        <v>48468.644</v>
      </c>
    </row>
    <row r="20" spans="2:10" x14ac:dyDescent="0.25">
      <c r="C20">
        <v>426</v>
      </c>
      <c r="D20" t="s">
        <v>676</v>
      </c>
      <c r="E20" s="341">
        <v>4597.5410000000002</v>
      </c>
      <c r="F20" s="341">
        <v>3032.9009999999998</v>
      </c>
      <c r="G20" s="341">
        <v>2977.203</v>
      </c>
      <c r="H20" s="341">
        <v>2273.3270000000002</v>
      </c>
      <c r="I20" s="341">
        <v>4200</v>
      </c>
      <c r="J20" s="341">
        <v>3694.4340000000002</v>
      </c>
    </row>
    <row r="21" spans="2:10" x14ac:dyDescent="0.25">
      <c r="C21">
        <v>427</v>
      </c>
      <c r="D21" t="s">
        <v>700</v>
      </c>
      <c r="E21" s="341">
        <v>10000</v>
      </c>
      <c r="F21" s="341">
        <v>6626.7110000000002</v>
      </c>
      <c r="G21" s="341">
        <v>7300</v>
      </c>
      <c r="H21" s="341">
        <v>6264.0839999999998</v>
      </c>
      <c r="I21" s="341">
        <v>8200</v>
      </c>
      <c r="J21" s="341">
        <v>6719.7809999999999</v>
      </c>
    </row>
    <row r="22" spans="2:10" x14ac:dyDescent="0.25">
      <c r="B22">
        <v>46</v>
      </c>
      <c r="D22" t="s">
        <v>496</v>
      </c>
      <c r="E22" s="341">
        <f>E23+E24</f>
        <v>237.44200000000001</v>
      </c>
      <c r="F22" s="341">
        <f t="shared" ref="F22:J22" si="9">F23+F24</f>
        <v>204.48099999999999</v>
      </c>
      <c r="G22" s="341">
        <f t="shared" si="9"/>
        <v>1840.5329999999999</v>
      </c>
      <c r="H22" s="341">
        <f t="shared" si="9"/>
        <v>489.517</v>
      </c>
      <c r="I22" s="341">
        <f t="shared" si="9"/>
        <v>9205.8539999999994</v>
      </c>
      <c r="J22" s="341">
        <f t="shared" si="9"/>
        <v>8465.8539999999994</v>
      </c>
    </row>
    <row r="23" spans="2:10" x14ac:dyDescent="0.25">
      <c r="C23">
        <v>464</v>
      </c>
      <c r="D23" t="s">
        <v>678</v>
      </c>
      <c r="E23" s="341">
        <v>237.44200000000001</v>
      </c>
      <c r="F23" s="341">
        <v>204.48099999999999</v>
      </c>
      <c r="G23" s="341">
        <v>1840.5329999999999</v>
      </c>
      <c r="H23" s="341">
        <v>489.517</v>
      </c>
      <c r="I23" s="341">
        <v>2100</v>
      </c>
      <c r="J23" s="341">
        <v>1360</v>
      </c>
    </row>
    <row r="24" spans="2:10" x14ac:dyDescent="0.25">
      <c r="C24">
        <v>465</v>
      </c>
      <c r="D24" t="s">
        <v>1154</v>
      </c>
      <c r="E24" s="341">
        <v>0</v>
      </c>
      <c r="F24" s="341">
        <v>0</v>
      </c>
      <c r="G24" s="341">
        <v>0</v>
      </c>
      <c r="H24" s="341">
        <v>0</v>
      </c>
      <c r="I24" s="341">
        <v>7105.8540000000003</v>
      </c>
      <c r="J24" s="341">
        <v>7105.8540000000003</v>
      </c>
    </row>
    <row r="25" spans="2:10" x14ac:dyDescent="0.25">
      <c r="B25">
        <v>48</v>
      </c>
      <c r="D25" t="s">
        <v>95</v>
      </c>
      <c r="E25" s="341">
        <f t="shared" ref="E25:G25" si="10">SUM(E26:E27)</f>
        <v>37504.459000000003</v>
      </c>
      <c r="F25" s="341">
        <f t="shared" si="10"/>
        <v>18227.371999999999</v>
      </c>
      <c r="G25" s="341">
        <f t="shared" si="10"/>
        <v>23963.037</v>
      </c>
      <c r="H25" s="341">
        <f>SUM(H26:H27)</f>
        <v>19491.032999999999</v>
      </c>
      <c r="I25" s="341">
        <f t="shared" ref="I25:J25" si="11">SUM(I26:I27)</f>
        <v>18330</v>
      </c>
      <c r="J25" s="341">
        <f t="shared" si="11"/>
        <v>5669.81</v>
      </c>
    </row>
    <row r="26" spans="2:10" x14ac:dyDescent="0.25">
      <c r="C26">
        <v>480</v>
      </c>
      <c r="D26" t="s">
        <v>96</v>
      </c>
      <c r="E26" s="341">
        <v>36600.156999999999</v>
      </c>
      <c r="F26" s="341">
        <v>17865.255000000001</v>
      </c>
      <c r="G26" s="341">
        <v>22511.942999999999</v>
      </c>
      <c r="H26" s="341">
        <v>18539.938999999998</v>
      </c>
      <c r="I26" s="341">
        <v>17475</v>
      </c>
      <c r="J26" s="341">
        <v>5314.81</v>
      </c>
    </row>
    <row r="27" spans="2:10" x14ac:dyDescent="0.25">
      <c r="C27">
        <v>481</v>
      </c>
      <c r="D27" t="s">
        <v>97</v>
      </c>
      <c r="E27" s="341">
        <v>904.30200000000002</v>
      </c>
      <c r="F27" s="341">
        <v>362.11700000000002</v>
      </c>
      <c r="G27" s="341">
        <v>1451.0940000000001</v>
      </c>
      <c r="H27" s="341">
        <v>951.09400000000005</v>
      </c>
      <c r="I27" s="341">
        <v>855</v>
      </c>
      <c r="J27" s="341">
        <v>355</v>
      </c>
    </row>
    <row r="28" spans="2:10" x14ac:dyDescent="0.25">
      <c r="E28" s="341">
        <f>E25+E22+E14+E10</f>
        <v>231223</v>
      </c>
      <c r="F28" s="341">
        <f t="shared" ref="F28:J28" si="12">F25+F22+F14+F10</f>
        <v>180176.451</v>
      </c>
      <c r="G28" s="341">
        <f t="shared" si="12"/>
        <v>198765</v>
      </c>
      <c r="H28" s="341">
        <f t="shared" si="12"/>
        <v>171404.326</v>
      </c>
      <c r="I28" s="341">
        <f t="shared" si="12"/>
        <v>226324</v>
      </c>
      <c r="J28" s="341">
        <f t="shared" si="12"/>
        <v>192154.80799999999</v>
      </c>
    </row>
    <row r="29" spans="2:10" x14ac:dyDescent="0.25">
      <c r="E29" s="341">
        <f>E28-E4</f>
        <v>0</v>
      </c>
      <c r="F29" s="341">
        <f t="shared" ref="F29:J29" si="13">F28-F4</f>
        <v>0</v>
      </c>
      <c r="G29" s="341">
        <f t="shared" si="13"/>
        <v>0</v>
      </c>
      <c r="H29" s="341">
        <f t="shared" si="13"/>
        <v>0</v>
      </c>
      <c r="I29" s="341">
        <f t="shared" si="13"/>
        <v>0</v>
      </c>
      <c r="J29" s="341">
        <f t="shared" si="13"/>
        <v>0</v>
      </c>
    </row>
  </sheetData>
  <mergeCells count="6">
    <mergeCell ref="I2:J2"/>
    <mergeCell ref="B9:C9"/>
    <mergeCell ref="B2:D3"/>
    <mergeCell ref="B4:D4"/>
    <mergeCell ref="E2:F2"/>
    <mergeCell ref="G2:H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zoomScale="80" zoomScaleNormal="80" workbookViewId="0">
      <selection activeCell="D21" sqref="D21"/>
    </sheetView>
  </sheetViews>
  <sheetFormatPr defaultRowHeight="15" x14ac:dyDescent="0.25"/>
  <cols>
    <col min="1" max="1" width="3.28515625" customWidth="1"/>
    <col min="2" max="3" width="4.85546875" customWidth="1"/>
    <col min="4" max="4" width="61.42578125" bestFit="1" customWidth="1"/>
    <col min="5" max="6" width="15.28515625" style="341" customWidth="1"/>
    <col min="7" max="10" width="15.28515625" customWidth="1"/>
  </cols>
  <sheetData>
    <row r="1" spans="2:16" x14ac:dyDescent="0.25">
      <c r="P1">
        <v>1000</v>
      </c>
    </row>
    <row r="2" spans="2:16" x14ac:dyDescent="0.25">
      <c r="B2" s="413" t="s">
        <v>423</v>
      </c>
      <c r="C2" s="413"/>
      <c r="D2" s="413"/>
      <c r="E2" s="436" t="s">
        <v>1165</v>
      </c>
      <c r="F2" s="436"/>
      <c r="G2" s="436" t="s">
        <v>1166</v>
      </c>
      <c r="H2" s="436"/>
      <c r="I2" s="436" t="s">
        <v>1167</v>
      </c>
      <c r="J2" s="436"/>
      <c r="K2" s="436"/>
      <c r="L2" s="436"/>
    </row>
    <row r="3" spans="2:16" x14ac:dyDescent="0.25">
      <c r="B3" s="413"/>
      <c r="C3" s="413"/>
      <c r="D3" s="413"/>
      <c r="E3" s="341" t="s">
        <v>173</v>
      </c>
      <c r="F3" s="341" t="s">
        <v>174</v>
      </c>
      <c r="G3" s="341" t="s">
        <v>173</v>
      </c>
      <c r="H3" s="341" t="s">
        <v>174</v>
      </c>
      <c r="I3" s="341" t="s">
        <v>173</v>
      </c>
      <c r="J3" s="341" t="s">
        <v>174</v>
      </c>
      <c r="K3" s="341"/>
      <c r="L3" s="341"/>
    </row>
    <row r="4" spans="2:16" x14ac:dyDescent="0.25">
      <c r="B4" s="412" t="s">
        <v>1168</v>
      </c>
      <c r="C4" s="412"/>
      <c r="D4" s="412"/>
      <c r="E4" s="341">
        <f>E5+E7+E9+E11</f>
        <v>542116</v>
      </c>
      <c r="F4" s="341">
        <f t="shared" ref="F4:J4" si="0">F5+F7+F9+F11</f>
        <v>435812.30699999997</v>
      </c>
      <c r="G4" s="341">
        <f t="shared" si="0"/>
        <v>236120</v>
      </c>
      <c r="H4" s="341">
        <f t="shared" si="0"/>
        <v>211490.73499999999</v>
      </c>
      <c r="I4" s="341">
        <f t="shared" si="0"/>
        <v>211977</v>
      </c>
      <c r="J4" s="341">
        <f t="shared" si="0"/>
        <v>205378.486</v>
      </c>
    </row>
    <row r="5" spans="2:16" x14ac:dyDescent="0.25">
      <c r="B5" s="411">
        <v>1</v>
      </c>
      <c r="C5" s="411"/>
      <c r="D5" t="s">
        <v>684</v>
      </c>
      <c r="E5" s="341">
        <f t="shared" ref="E5:G5" si="1">E6</f>
        <v>3412</v>
      </c>
      <c r="F5" s="341">
        <f t="shared" si="1"/>
        <v>2842.9630000000002</v>
      </c>
      <c r="G5" s="341">
        <f t="shared" si="1"/>
        <v>4821.2</v>
      </c>
      <c r="H5" s="341">
        <f>H6</f>
        <v>4589.6549999999997</v>
      </c>
      <c r="I5" s="341">
        <f t="shared" ref="I5:J5" si="2">I6</f>
        <v>2322</v>
      </c>
      <c r="J5" s="341">
        <f t="shared" si="2"/>
        <v>2101.2950000000001</v>
      </c>
    </row>
    <row r="6" spans="2:16" x14ac:dyDescent="0.25">
      <c r="C6">
        <v>10</v>
      </c>
      <c r="D6" t="s">
        <v>684</v>
      </c>
      <c r="E6" s="341">
        <v>3412</v>
      </c>
      <c r="F6" s="341">
        <v>2842.9630000000002</v>
      </c>
      <c r="G6" s="341">
        <v>4821.2</v>
      </c>
      <c r="H6" s="341">
        <v>4589.6549999999997</v>
      </c>
      <c r="I6" s="341">
        <v>2322</v>
      </c>
      <c r="J6" s="341">
        <v>2101.2950000000001</v>
      </c>
    </row>
    <row r="7" spans="2:16" x14ac:dyDescent="0.25">
      <c r="B7" s="411">
        <v>2</v>
      </c>
      <c r="C7" s="411"/>
      <c r="D7" t="s">
        <v>1148</v>
      </c>
      <c r="E7" s="341">
        <f t="shared" ref="E7:G7" si="3">E8</f>
        <v>171029</v>
      </c>
      <c r="F7" s="341">
        <f t="shared" si="3"/>
        <v>152753.09299999999</v>
      </c>
      <c r="G7" s="341">
        <f t="shared" si="3"/>
        <v>178193.8</v>
      </c>
      <c r="H7" s="341">
        <f>H8</f>
        <v>173100.50899999999</v>
      </c>
      <c r="I7" s="341">
        <f t="shared" ref="I7:J7" si="4">I8</f>
        <v>184405</v>
      </c>
      <c r="J7" s="341">
        <f t="shared" si="4"/>
        <v>180631.421</v>
      </c>
    </row>
    <row r="8" spans="2:16" x14ac:dyDescent="0.25">
      <c r="C8">
        <v>20</v>
      </c>
      <c r="D8" t="s">
        <v>1148</v>
      </c>
      <c r="E8" s="341">
        <v>171029</v>
      </c>
      <c r="F8" s="341">
        <v>152753.09299999999</v>
      </c>
      <c r="G8" s="341">
        <v>178193.8</v>
      </c>
      <c r="H8" s="341">
        <v>173100.50899999999</v>
      </c>
      <c r="I8" s="341">
        <v>184405</v>
      </c>
      <c r="J8" s="341">
        <v>180631.421</v>
      </c>
    </row>
    <row r="9" spans="2:16" x14ac:dyDescent="0.25">
      <c r="B9" s="411">
        <v>3</v>
      </c>
      <c r="C9" s="411"/>
      <c r="D9" t="s">
        <v>1149</v>
      </c>
      <c r="E9" s="341">
        <f t="shared" ref="E9:G9" si="5">E10</f>
        <v>330610</v>
      </c>
      <c r="F9" s="341">
        <f t="shared" si="5"/>
        <v>266383.54399999999</v>
      </c>
      <c r="G9" s="341">
        <f t="shared" si="5"/>
        <v>0</v>
      </c>
      <c r="H9" s="341">
        <f>H10</f>
        <v>0</v>
      </c>
      <c r="I9" s="341"/>
      <c r="J9" s="341"/>
    </row>
    <row r="10" spans="2:16" x14ac:dyDescent="0.25">
      <c r="C10">
        <v>30</v>
      </c>
      <c r="D10" t="s">
        <v>1149</v>
      </c>
      <c r="E10" s="341">
        <v>330610</v>
      </c>
      <c r="F10" s="341">
        <v>266383.54399999999</v>
      </c>
      <c r="G10" s="341">
        <v>0</v>
      </c>
      <c r="H10" s="341">
        <v>0</v>
      </c>
      <c r="I10" s="341">
        <v>0</v>
      </c>
      <c r="J10" s="341">
        <v>0</v>
      </c>
    </row>
    <row r="11" spans="2:16" x14ac:dyDescent="0.25">
      <c r="B11" s="411" t="s">
        <v>272</v>
      </c>
      <c r="C11" s="411"/>
      <c r="D11" t="s">
        <v>273</v>
      </c>
      <c r="E11" s="341">
        <f t="shared" ref="E11:G11" si="6">E12</f>
        <v>37065</v>
      </c>
      <c r="F11" s="341">
        <f t="shared" si="6"/>
        <v>13832.707</v>
      </c>
      <c r="G11" s="341">
        <f t="shared" si="6"/>
        <v>53105</v>
      </c>
      <c r="H11" s="341">
        <f>H12</f>
        <v>33800.571000000004</v>
      </c>
      <c r="I11" s="341">
        <f t="shared" ref="I11:J11" si="7">I12</f>
        <v>25250</v>
      </c>
      <c r="J11" s="341">
        <f t="shared" si="7"/>
        <v>22645.77</v>
      </c>
    </row>
    <row r="12" spans="2:16" x14ac:dyDescent="0.25">
      <c r="C12" t="s">
        <v>274</v>
      </c>
      <c r="D12" t="s">
        <v>313</v>
      </c>
      <c r="E12" s="341">
        <v>37065</v>
      </c>
      <c r="F12" s="341">
        <v>13832.707</v>
      </c>
      <c r="G12" s="341">
        <v>53105</v>
      </c>
      <c r="H12" s="341">
        <v>33800.571000000004</v>
      </c>
      <c r="I12" s="341">
        <v>25250</v>
      </c>
      <c r="J12" s="341">
        <v>22645.77</v>
      </c>
    </row>
    <row r="13" spans="2:16" x14ac:dyDescent="0.25">
      <c r="B13" s="411" t="s">
        <v>666</v>
      </c>
      <c r="C13" s="411"/>
      <c r="G13" s="341"/>
      <c r="H13" s="341"/>
      <c r="I13" s="341"/>
      <c r="J13" s="341"/>
    </row>
    <row r="14" spans="2:16" x14ac:dyDescent="0.25">
      <c r="B14">
        <v>40</v>
      </c>
      <c r="D14" t="s">
        <v>498</v>
      </c>
      <c r="E14" s="341">
        <f t="shared" ref="E14:G14" si="8">SUM(E15:E17)</f>
        <v>117749</v>
      </c>
      <c r="F14" s="341">
        <f t="shared" si="8"/>
        <v>116987.08199999999</v>
      </c>
      <c r="G14" s="341">
        <f t="shared" si="8"/>
        <v>112743.2</v>
      </c>
      <c r="H14" s="341">
        <f>SUM(H15:H17)</f>
        <v>112601.85799999999</v>
      </c>
      <c r="I14" s="341">
        <f t="shared" ref="I14:J14" si="9">SUM(I15:I17)</f>
        <v>127949</v>
      </c>
      <c r="J14" s="341">
        <f t="shared" si="9"/>
        <v>127800.39899999999</v>
      </c>
    </row>
    <row r="15" spans="2:16" x14ac:dyDescent="0.25">
      <c r="C15">
        <v>401</v>
      </c>
      <c r="D15" t="s">
        <v>1107</v>
      </c>
      <c r="E15" s="341">
        <v>82717</v>
      </c>
      <c r="F15" s="341">
        <v>82462.895000000004</v>
      </c>
      <c r="G15" s="341">
        <v>78956</v>
      </c>
      <c r="H15" s="341">
        <v>78886.237999999998</v>
      </c>
      <c r="I15" s="341">
        <v>89780</v>
      </c>
      <c r="J15" s="341">
        <v>89779.407999999996</v>
      </c>
    </row>
    <row r="16" spans="2:16" x14ac:dyDescent="0.25">
      <c r="C16">
        <v>402</v>
      </c>
      <c r="D16" t="s">
        <v>87</v>
      </c>
      <c r="E16" s="341">
        <v>32203</v>
      </c>
      <c r="F16" s="341">
        <v>31970.855</v>
      </c>
      <c r="G16" s="341">
        <v>30609</v>
      </c>
      <c r="H16" s="341">
        <v>30608.406999999999</v>
      </c>
      <c r="I16" s="341">
        <v>34799</v>
      </c>
      <c r="J16" s="341">
        <v>34791.555</v>
      </c>
    </row>
    <row r="17" spans="2:10" x14ac:dyDescent="0.25">
      <c r="C17">
        <v>404</v>
      </c>
      <c r="D17" t="s">
        <v>88</v>
      </c>
      <c r="E17" s="341">
        <v>2829</v>
      </c>
      <c r="F17" s="341">
        <v>2553.3319999999999</v>
      </c>
      <c r="G17" s="341">
        <v>3178.2</v>
      </c>
      <c r="H17" s="341">
        <v>3107.2130000000002</v>
      </c>
      <c r="I17" s="341">
        <v>3370</v>
      </c>
      <c r="J17" s="341">
        <v>3229.4360000000001</v>
      </c>
    </row>
    <row r="18" spans="2:10" x14ac:dyDescent="0.25">
      <c r="B18">
        <v>42</v>
      </c>
      <c r="D18" t="s">
        <v>497</v>
      </c>
      <c r="E18" s="341">
        <f t="shared" ref="E18:G18" si="10">SUM(E19:E24)</f>
        <v>408731</v>
      </c>
      <c r="F18" s="341">
        <f t="shared" si="10"/>
        <v>313589.98500000004</v>
      </c>
      <c r="G18" s="341">
        <f t="shared" si="10"/>
        <v>93354</v>
      </c>
      <c r="H18" s="341">
        <f>SUM(H19:H24)</f>
        <v>78909.993000000002</v>
      </c>
      <c r="I18" s="341">
        <f t="shared" ref="I18:J18" si="11">SUM(I19:I24)</f>
        <v>75232</v>
      </c>
      <c r="J18" s="341">
        <f t="shared" si="11"/>
        <v>68802.45</v>
      </c>
    </row>
    <row r="19" spans="2:10" x14ac:dyDescent="0.25">
      <c r="C19">
        <v>420</v>
      </c>
      <c r="D19" t="s">
        <v>1108</v>
      </c>
      <c r="E19" s="341">
        <v>35520</v>
      </c>
      <c r="F19" s="341">
        <v>9465.77</v>
      </c>
      <c r="G19" s="341">
        <v>19016</v>
      </c>
      <c r="H19" s="341">
        <v>14008.855</v>
      </c>
      <c r="I19" s="341">
        <v>11817</v>
      </c>
      <c r="J19" s="341">
        <v>10763.768</v>
      </c>
    </row>
    <row r="20" spans="2:10" x14ac:dyDescent="0.25">
      <c r="C20">
        <v>421</v>
      </c>
      <c r="D20" t="s">
        <v>1109</v>
      </c>
      <c r="E20" s="341">
        <v>15295</v>
      </c>
      <c r="F20" s="341">
        <v>12005.958000000001</v>
      </c>
      <c r="G20" s="341">
        <v>18796</v>
      </c>
      <c r="H20" s="341">
        <v>18432.585999999999</v>
      </c>
      <c r="I20" s="341">
        <v>16850</v>
      </c>
      <c r="J20" s="341">
        <v>16159.071</v>
      </c>
    </row>
    <row r="21" spans="2:10" x14ac:dyDescent="0.25">
      <c r="C21">
        <v>423</v>
      </c>
      <c r="D21" t="s">
        <v>673</v>
      </c>
      <c r="E21" s="341">
        <v>6751</v>
      </c>
      <c r="F21" s="341">
        <v>5475.9840000000004</v>
      </c>
      <c r="G21" s="341">
        <v>1942</v>
      </c>
      <c r="H21" s="341">
        <v>909.52</v>
      </c>
      <c r="I21" s="341">
        <v>1525</v>
      </c>
      <c r="J21" s="341">
        <v>1437.039</v>
      </c>
    </row>
    <row r="22" spans="2:10" x14ac:dyDescent="0.25">
      <c r="C22">
        <v>424</v>
      </c>
      <c r="D22" t="s">
        <v>1110</v>
      </c>
      <c r="E22" s="341">
        <v>3840</v>
      </c>
      <c r="F22" s="341">
        <v>3361.16</v>
      </c>
      <c r="G22" s="341">
        <v>4075</v>
      </c>
      <c r="H22" s="341">
        <v>3932.8110000000001</v>
      </c>
      <c r="I22" s="341">
        <v>5075</v>
      </c>
      <c r="J22" s="341">
        <v>4937.1229999999996</v>
      </c>
    </row>
    <row r="23" spans="2:10" x14ac:dyDescent="0.25">
      <c r="C23">
        <v>425</v>
      </c>
      <c r="D23" t="s">
        <v>675</v>
      </c>
      <c r="E23" s="341">
        <v>335760</v>
      </c>
      <c r="F23" s="341">
        <v>274219.98200000002</v>
      </c>
      <c r="G23" s="341">
        <v>47899</v>
      </c>
      <c r="H23" s="341">
        <v>40602.625</v>
      </c>
      <c r="I23" s="341">
        <v>38900</v>
      </c>
      <c r="J23" s="341">
        <v>35123.428</v>
      </c>
    </row>
    <row r="24" spans="2:10" x14ac:dyDescent="0.25">
      <c r="C24">
        <v>426</v>
      </c>
      <c r="D24" t="s">
        <v>676</v>
      </c>
      <c r="E24" s="341">
        <v>11565</v>
      </c>
      <c r="F24" s="341">
        <v>9061.1309999999994</v>
      </c>
      <c r="G24" s="341">
        <v>1626</v>
      </c>
      <c r="H24" s="341">
        <v>1023.596</v>
      </c>
      <c r="I24" s="341">
        <v>1065</v>
      </c>
      <c r="J24" s="341">
        <v>382.02100000000002</v>
      </c>
    </row>
    <row r="25" spans="2:10" x14ac:dyDescent="0.25">
      <c r="B25">
        <v>46</v>
      </c>
      <c r="D25" t="s">
        <v>496</v>
      </c>
      <c r="E25" s="341">
        <f t="shared" ref="E25:G25" si="12">SUM(E26:E27)</f>
        <v>1646</v>
      </c>
      <c r="F25" s="341">
        <f t="shared" si="12"/>
        <v>1550.87</v>
      </c>
      <c r="G25" s="341">
        <f t="shared" si="12"/>
        <v>3865</v>
      </c>
      <c r="H25" s="341">
        <f>SUM(H26:H27)</f>
        <v>3767.17</v>
      </c>
      <c r="I25" s="341">
        <f t="shared" ref="I25:J25" si="13">SUM(I26:I27)</f>
        <v>1000</v>
      </c>
      <c r="J25" s="341">
        <f t="shared" si="13"/>
        <v>985.23</v>
      </c>
    </row>
    <row r="26" spans="2:10" x14ac:dyDescent="0.25">
      <c r="C26">
        <v>464</v>
      </c>
      <c r="D26" t="s">
        <v>678</v>
      </c>
      <c r="E26" s="341">
        <v>1294.2660000000001</v>
      </c>
      <c r="F26" s="341">
        <v>1199.136</v>
      </c>
      <c r="G26" s="341">
        <v>3838</v>
      </c>
      <c r="H26" s="341">
        <v>3740.4380000000001</v>
      </c>
      <c r="I26" s="341">
        <v>1000</v>
      </c>
      <c r="J26" s="341">
        <v>985.23</v>
      </c>
    </row>
    <row r="27" spans="2:10" x14ac:dyDescent="0.25">
      <c r="C27">
        <v>465</v>
      </c>
      <c r="D27" t="s">
        <v>89</v>
      </c>
      <c r="E27" s="341">
        <v>351.73399999999998</v>
      </c>
      <c r="F27" s="341">
        <v>351.73399999999998</v>
      </c>
      <c r="G27" s="341">
        <v>27</v>
      </c>
      <c r="H27" s="341">
        <v>26.731999999999999</v>
      </c>
      <c r="I27" s="341">
        <v>0</v>
      </c>
      <c r="J27" s="341">
        <v>0</v>
      </c>
    </row>
    <row r="28" spans="2:10" x14ac:dyDescent="0.25">
      <c r="B28">
        <v>48</v>
      </c>
      <c r="D28" t="s">
        <v>95</v>
      </c>
      <c r="E28" s="341">
        <f t="shared" ref="E28:G28" si="14">SUM(E29:E32)</f>
        <v>13990</v>
      </c>
      <c r="F28" s="341">
        <f t="shared" si="14"/>
        <v>3684.37</v>
      </c>
      <c r="G28" s="341">
        <f t="shared" si="14"/>
        <v>26157.8</v>
      </c>
      <c r="H28" s="341">
        <f>SUM(H29:H32)</f>
        <v>16211.714</v>
      </c>
      <c r="I28" s="341">
        <f t="shared" ref="I28:J28" si="15">SUM(I29:I32)</f>
        <v>7796</v>
      </c>
      <c r="J28" s="341">
        <f t="shared" si="15"/>
        <v>7790.4069999999992</v>
      </c>
    </row>
    <row r="29" spans="2:10" x14ac:dyDescent="0.25">
      <c r="C29">
        <v>480</v>
      </c>
      <c r="D29" t="s">
        <v>96</v>
      </c>
      <c r="E29" s="341">
        <v>2350</v>
      </c>
      <c r="F29" s="341">
        <v>915.11800000000005</v>
      </c>
      <c r="G29" s="341">
        <v>3698.35</v>
      </c>
      <c r="H29" s="341">
        <v>1758.1880000000001</v>
      </c>
      <c r="I29" s="341">
        <v>2650</v>
      </c>
      <c r="J29" s="341">
        <v>2649.0439999999999</v>
      </c>
    </row>
    <row r="30" spans="2:10" x14ac:dyDescent="0.25">
      <c r="C30">
        <v>481</v>
      </c>
      <c r="D30" t="s">
        <v>97</v>
      </c>
      <c r="E30" s="341">
        <v>7000</v>
      </c>
      <c r="F30" s="341">
        <v>0</v>
      </c>
      <c r="G30" s="341">
        <v>19607.45</v>
      </c>
      <c r="H30" s="341">
        <v>11841.653</v>
      </c>
      <c r="I30" s="341">
        <v>1350</v>
      </c>
      <c r="J30" s="341">
        <v>1349.9259999999999</v>
      </c>
    </row>
    <row r="31" spans="2:10" x14ac:dyDescent="0.25">
      <c r="C31">
        <v>483</v>
      </c>
      <c r="D31" t="s">
        <v>99</v>
      </c>
      <c r="E31" s="341">
        <v>500</v>
      </c>
      <c r="F31" s="341">
        <v>0</v>
      </c>
      <c r="G31" s="341">
        <v>0</v>
      </c>
      <c r="H31" s="341">
        <v>0</v>
      </c>
      <c r="I31" s="341">
        <v>0</v>
      </c>
      <c r="J31" s="341">
        <v>0</v>
      </c>
    </row>
    <row r="32" spans="2:10" x14ac:dyDescent="0.25">
      <c r="C32">
        <v>485</v>
      </c>
      <c r="D32" t="s">
        <v>101</v>
      </c>
      <c r="E32" s="341">
        <v>4140</v>
      </c>
      <c r="F32" s="341">
        <v>2769.252</v>
      </c>
      <c r="G32" s="341">
        <v>2852</v>
      </c>
      <c r="H32" s="341">
        <v>2611.873</v>
      </c>
      <c r="I32" s="341">
        <v>3796</v>
      </c>
      <c r="J32" s="341">
        <v>3791.4369999999999</v>
      </c>
    </row>
    <row r="33" spans="5:10" x14ac:dyDescent="0.25">
      <c r="E33" s="341">
        <f>E28+E25+E18+E14</f>
        <v>542116</v>
      </c>
      <c r="F33" s="341">
        <f t="shared" ref="F33:J33" si="16">F28+F25+F18+F14</f>
        <v>435812.30700000003</v>
      </c>
      <c r="G33" s="341">
        <f t="shared" si="16"/>
        <v>236120</v>
      </c>
      <c r="H33" s="341">
        <f t="shared" si="16"/>
        <v>211490.73499999999</v>
      </c>
      <c r="I33" s="341">
        <f t="shared" si="16"/>
        <v>211977</v>
      </c>
      <c r="J33" s="341">
        <f t="shared" si="16"/>
        <v>205378.48599999998</v>
      </c>
    </row>
    <row r="34" spans="5:10" x14ac:dyDescent="0.25">
      <c r="E34" s="341">
        <f>E33-E4</f>
        <v>0</v>
      </c>
      <c r="F34" s="341">
        <f t="shared" ref="F34:J34" si="17">F33-F4</f>
        <v>0</v>
      </c>
      <c r="G34" s="341">
        <f t="shared" si="17"/>
        <v>0</v>
      </c>
      <c r="H34" s="341">
        <f t="shared" si="17"/>
        <v>0</v>
      </c>
      <c r="I34" s="341">
        <f t="shared" si="17"/>
        <v>0</v>
      </c>
      <c r="J34" s="341">
        <f t="shared" si="17"/>
        <v>0</v>
      </c>
    </row>
  </sheetData>
  <mergeCells count="11">
    <mergeCell ref="B4:D4"/>
    <mergeCell ref="B13:C13"/>
    <mergeCell ref="B5:C5"/>
    <mergeCell ref="B7:C7"/>
    <mergeCell ref="B9:C9"/>
    <mergeCell ref="B11:C11"/>
    <mergeCell ref="E2:F2"/>
    <mergeCell ref="G2:H2"/>
    <mergeCell ref="I2:J2"/>
    <mergeCell ref="K2:L2"/>
    <mergeCell ref="B2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3"/>
  <sheetViews>
    <sheetView topLeftCell="E1" workbookViewId="0">
      <selection activeCell="L38" sqref="L38"/>
    </sheetView>
  </sheetViews>
  <sheetFormatPr defaultColWidth="8.85546875" defaultRowHeight="12.75" x14ac:dyDescent="0.2"/>
  <cols>
    <col min="1" max="1" width="2.7109375" style="203" customWidth="1"/>
    <col min="2" max="2" width="6.7109375" style="203" customWidth="1"/>
    <col min="3" max="3" width="5" style="203" customWidth="1"/>
    <col min="4" max="4" width="52.7109375" style="203" customWidth="1"/>
    <col min="5" max="10" width="16.140625" style="203" customWidth="1"/>
    <col min="11" max="16384" width="8.85546875" style="203"/>
  </cols>
  <sheetData>
    <row r="2" spans="2:11" ht="13.5" thickBot="1" x14ac:dyDescent="0.25"/>
    <row r="3" spans="2:11" x14ac:dyDescent="0.2">
      <c r="B3" s="495" t="s">
        <v>660</v>
      </c>
      <c r="C3" s="496"/>
      <c r="D3" s="496"/>
      <c r="E3" s="496"/>
      <c r="F3" s="496"/>
      <c r="G3" s="496"/>
      <c r="H3" s="496"/>
      <c r="K3" s="203">
        <v>1000</v>
      </c>
    </row>
    <row r="4" spans="2:11" ht="24" x14ac:dyDescent="0.2">
      <c r="B4" s="497" t="s">
        <v>769</v>
      </c>
      <c r="C4" s="498"/>
      <c r="D4" s="499"/>
      <c r="E4" s="204" t="s">
        <v>171</v>
      </c>
      <c r="F4" s="204" t="s">
        <v>662</v>
      </c>
      <c r="G4" s="204" t="s">
        <v>172</v>
      </c>
      <c r="H4" s="204" t="s">
        <v>663</v>
      </c>
      <c r="I4" s="204"/>
      <c r="J4" s="204"/>
    </row>
    <row r="5" spans="2:11" ht="15.75" x14ac:dyDescent="0.2">
      <c r="B5" s="500" t="s">
        <v>664</v>
      </c>
      <c r="C5" s="501"/>
      <c r="D5" s="501"/>
      <c r="E5" s="205">
        <f>E6+E10+E12</f>
        <v>465009</v>
      </c>
      <c r="F5" s="205">
        <f t="shared" ref="F5:H5" si="0">F6+F10+F12</f>
        <v>464682.609</v>
      </c>
      <c r="G5" s="205">
        <f t="shared" si="0"/>
        <v>612830</v>
      </c>
      <c r="H5" s="205">
        <f t="shared" si="0"/>
        <v>606962.89200000011</v>
      </c>
      <c r="I5" s="205"/>
      <c r="J5" s="205"/>
    </row>
    <row r="6" spans="2:11" x14ac:dyDescent="0.2">
      <c r="B6" s="139">
        <v>1</v>
      </c>
      <c r="C6" s="140"/>
      <c r="D6" s="206" t="s">
        <v>684</v>
      </c>
      <c r="E6" s="167">
        <f t="shared" ref="E6:I6" si="1">E7</f>
        <v>25009</v>
      </c>
      <c r="F6" s="167">
        <f t="shared" si="1"/>
        <v>24726.787</v>
      </c>
      <c r="G6" s="167">
        <f t="shared" si="1"/>
        <v>31710</v>
      </c>
      <c r="H6" s="167">
        <f t="shared" si="1"/>
        <v>31343.333999999999</v>
      </c>
      <c r="I6" s="167">
        <f t="shared" si="1"/>
        <v>577142261</v>
      </c>
      <c r="J6" s="167">
        <f>J7</f>
        <v>566230160</v>
      </c>
    </row>
    <row r="7" spans="2:11" ht="15" x14ac:dyDescent="0.25">
      <c r="B7" s="161"/>
      <c r="C7" s="168">
        <v>10</v>
      </c>
      <c r="D7" s="175" t="s">
        <v>684</v>
      </c>
      <c r="E7" s="170">
        <v>25009</v>
      </c>
      <c r="F7" s="170">
        <v>24726.787</v>
      </c>
      <c r="G7" s="170">
        <v>31710</v>
      </c>
      <c r="H7" s="170">
        <v>31343.333999999999</v>
      </c>
      <c r="I7" s="170">
        <v>577142261</v>
      </c>
      <c r="J7" s="170">
        <v>566230160</v>
      </c>
    </row>
    <row r="8" spans="2:11" ht="15" customHeight="1" x14ac:dyDescent="0.2">
      <c r="B8" s="502">
        <v>2</v>
      </c>
      <c r="C8" s="503"/>
      <c r="D8" s="206" t="s">
        <v>1153</v>
      </c>
      <c r="E8" s="167">
        <f t="shared" ref="E8:I8" si="2">E9</f>
        <v>0</v>
      </c>
      <c r="F8" s="167">
        <f t="shared" si="2"/>
        <v>0</v>
      </c>
      <c r="G8" s="167">
        <f t="shared" si="2"/>
        <v>0</v>
      </c>
      <c r="H8" s="167">
        <f t="shared" si="2"/>
        <v>0</v>
      </c>
      <c r="I8" s="167">
        <f t="shared" si="2"/>
        <v>9000000</v>
      </c>
      <c r="J8" s="167">
        <f>J9</f>
        <v>0</v>
      </c>
    </row>
    <row r="9" spans="2:11" ht="16.899999999999999" customHeight="1" x14ac:dyDescent="0.25">
      <c r="B9" s="161"/>
      <c r="C9" s="168" t="s">
        <v>327</v>
      </c>
      <c r="D9" s="175" t="s">
        <v>1153</v>
      </c>
      <c r="E9" s="170">
        <v>0</v>
      </c>
      <c r="F9" s="170">
        <v>0</v>
      </c>
      <c r="G9" s="170">
        <v>0</v>
      </c>
      <c r="H9" s="170">
        <v>0</v>
      </c>
      <c r="I9" s="170">
        <v>9000000</v>
      </c>
      <c r="J9" s="170">
        <v>0</v>
      </c>
    </row>
    <row r="10" spans="2:11" x14ac:dyDescent="0.2">
      <c r="B10" s="502" t="s">
        <v>272</v>
      </c>
      <c r="C10" s="503"/>
      <c r="D10" s="141" t="s">
        <v>771</v>
      </c>
      <c r="E10" s="167">
        <f t="shared" ref="E10:I10" si="3">E11</f>
        <v>0</v>
      </c>
      <c r="F10" s="167">
        <f t="shared" si="3"/>
        <v>0</v>
      </c>
      <c r="G10" s="167">
        <f t="shared" si="3"/>
        <v>9800</v>
      </c>
      <c r="H10" s="167">
        <f t="shared" si="3"/>
        <v>5394.2969999999996</v>
      </c>
      <c r="I10" s="167">
        <f t="shared" si="3"/>
        <v>15980261</v>
      </c>
      <c r="J10" s="167">
        <f>J11</f>
        <v>15648630</v>
      </c>
    </row>
    <row r="11" spans="2:11" ht="16.899999999999999" customHeight="1" x14ac:dyDescent="0.25">
      <c r="B11" s="161"/>
      <c r="C11" s="168" t="s">
        <v>278</v>
      </c>
      <c r="D11" s="175" t="s">
        <v>453</v>
      </c>
      <c r="E11" s="170">
        <v>0</v>
      </c>
      <c r="F11" s="170">
        <v>0</v>
      </c>
      <c r="G11" s="170">
        <v>9800</v>
      </c>
      <c r="H11" s="170">
        <v>5394.2969999999996</v>
      </c>
      <c r="I11" s="170">
        <v>15980261</v>
      </c>
      <c r="J11" s="170">
        <v>15648630</v>
      </c>
    </row>
    <row r="12" spans="2:11" x14ac:dyDescent="0.2">
      <c r="B12" s="502" t="s">
        <v>283</v>
      </c>
      <c r="C12" s="503"/>
      <c r="D12" s="141" t="s">
        <v>772</v>
      </c>
      <c r="E12" s="167">
        <f t="shared" ref="E12:I12" si="4">E13</f>
        <v>440000</v>
      </c>
      <c r="F12" s="167">
        <f t="shared" si="4"/>
        <v>439955.82199999999</v>
      </c>
      <c r="G12" s="167">
        <f t="shared" si="4"/>
        <v>571320</v>
      </c>
      <c r="H12" s="167">
        <f t="shared" si="4"/>
        <v>570225.26100000006</v>
      </c>
      <c r="I12" s="167">
        <f t="shared" si="4"/>
        <v>500492000</v>
      </c>
      <c r="J12" s="167">
        <f>J13</f>
        <v>500492000</v>
      </c>
    </row>
    <row r="13" spans="2:11" ht="16.899999999999999" customHeight="1" x14ac:dyDescent="0.25">
      <c r="B13" s="161"/>
      <c r="C13" s="168" t="s">
        <v>285</v>
      </c>
      <c r="D13" s="175" t="s">
        <v>456</v>
      </c>
      <c r="E13" s="170">
        <v>440000</v>
      </c>
      <c r="F13" s="170">
        <v>439955.82199999999</v>
      </c>
      <c r="G13" s="170">
        <v>571320</v>
      </c>
      <c r="H13" s="170">
        <v>570225.26100000006</v>
      </c>
      <c r="I13" s="170">
        <v>500492000</v>
      </c>
      <c r="J13" s="170">
        <v>500492000</v>
      </c>
    </row>
    <row r="14" spans="2:11" ht="13.15" customHeight="1" x14ac:dyDescent="0.25">
      <c r="B14" s="504" t="s">
        <v>666</v>
      </c>
      <c r="C14" s="505"/>
      <c r="D14" s="148"/>
      <c r="E14" s="162"/>
      <c r="F14" s="162"/>
      <c r="G14" s="162"/>
      <c r="H14" s="162"/>
      <c r="I14" s="162"/>
      <c r="J14" s="162"/>
    </row>
    <row r="15" spans="2:11" x14ac:dyDescent="0.2">
      <c r="B15" s="386">
        <v>40</v>
      </c>
      <c r="C15" s="387"/>
      <c r="D15" s="151" t="s">
        <v>773</v>
      </c>
      <c r="E15" s="171">
        <f t="shared" ref="E15:I15" si="5">SUM(E16:E18)</f>
        <v>12151</v>
      </c>
      <c r="F15" s="171">
        <f t="shared" si="5"/>
        <v>12127.26</v>
      </c>
      <c r="G15" s="171">
        <f t="shared" si="5"/>
        <v>13620</v>
      </c>
      <c r="H15" s="171">
        <f t="shared" si="5"/>
        <v>13514.085999999999</v>
      </c>
      <c r="I15" s="171">
        <f t="shared" si="5"/>
        <v>15060000</v>
      </c>
      <c r="J15" s="171">
        <f>SUM(J16:J18)</f>
        <v>14609784</v>
      </c>
    </row>
    <row r="16" spans="2:11" x14ac:dyDescent="0.2">
      <c r="B16" s="207"/>
      <c r="C16" s="127">
        <v>401</v>
      </c>
      <c r="D16" s="208" t="s">
        <v>110</v>
      </c>
      <c r="E16" s="209">
        <v>8575</v>
      </c>
      <c r="F16" s="126">
        <v>8564.2070000000003</v>
      </c>
      <c r="G16" s="209">
        <v>9624</v>
      </c>
      <c r="H16" s="126">
        <v>9550.35</v>
      </c>
      <c r="I16" s="126">
        <v>10735000</v>
      </c>
      <c r="J16" s="126">
        <v>10344845</v>
      </c>
    </row>
    <row r="17" spans="2:10" x14ac:dyDescent="0.2">
      <c r="B17" s="207"/>
      <c r="C17" s="127">
        <v>402</v>
      </c>
      <c r="D17" s="208" t="s">
        <v>111</v>
      </c>
      <c r="E17" s="209">
        <v>3326</v>
      </c>
      <c r="F17" s="126">
        <v>3320.0529999999999</v>
      </c>
      <c r="G17" s="209">
        <v>3735</v>
      </c>
      <c r="H17" s="126">
        <v>3702.7359999999999</v>
      </c>
      <c r="I17" s="126">
        <v>4065000</v>
      </c>
      <c r="J17" s="126">
        <v>4004939</v>
      </c>
    </row>
    <row r="18" spans="2:10" x14ac:dyDescent="0.2">
      <c r="B18" s="207"/>
      <c r="C18" s="127">
        <v>404</v>
      </c>
      <c r="D18" s="210" t="s">
        <v>88</v>
      </c>
      <c r="E18" s="209">
        <v>250</v>
      </c>
      <c r="F18" s="126">
        <v>243</v>
      </c>
      <c r="G18" s="209">
        <v>261</v>
      </c>
      <c r="H18" s="126">
        <v>261</v>
      </c>
      <c r="I18" s="126">
        <v>260000</v>
      </c>
      <c r="J18" s="126">
        <v>260000</v>
      </c>
    </row>
    <row r="19" spans="2:10" x14ac:dyDescent="0.2">
      <c r="B19" s="386">
        <v>42</v>
      </c>
      <c r="C19" s="387"/>
      <c r="D19" s="151" t="s">
        <v>774</v>
      </c>
      <c r="E19" s="171">
        <f t="shared" ref="E19:I19" si="6">SUM(E20:E25)</f>
        <v>3798</v>
      </c>
      <c r="F19" s="171">
        <f t="shared" si="6"/>
        <v>3539.527</v>
      </c>
      <c r="G19" s="171">
        <f t="shared" si="6"/>
        <v>13317</v>
      </c>
      <c r="H19" s="171">
        <f t="shared" si="6"/>
        <v>8656.6810000000005</v>
      </c>
      <c r="I19" s="171">
        <f t="shared" si="6"/>
        <v>23200261</v>
      </c>
      <c r="J19" s="171">
        <f>SUM(J20:J25)</f>
        <v>20911203</v>
      </c>
    </row>
    <row r="20" spans="2:10" x14ac:dyDescent="0.2">
      <c r="B20" s="207"/>
      <c r="C20" s="127">
        <v>420</v>
      </c>
      <c r="D20" s="208" t="s">
        <v>116</v>
      </c>
      <c r="E20" s="209">
        <v>130</v>
      </c>
      <c r="F20" s="126">
        <v>54.27</v>
      </c>
      <c r="G20" s="209">
        <v>120</v>
      </c>
      <c r="H20" s="126">
        <v>38.057000000000002</v>
      </c>
      <c r="I20" s="126">
        <v>150000</v>
      </c>
      <c r="J20" s="126">
        <v>36361</v>
      </c>
    </row>
    <row r="21" spans="2:10" x14ac:dyDescent="0.2">
      <c r="B21" s="207"/>
      <c r="C21" s="127">
        <v>421</v>
      </c>
      <c r="D21" s="208" t="s">
        <v>117</v>
      </c>
      <c r="E21" s="209">
        <v>978</v>
      </c>
      <c r="F21" s="126">
        <v>963.25800000000004</v>
      </c>
      <c r="G21" s="209">
        <v>1100</v>
      </c>
      <c r="H21" s="126">
        <v>1100</v>
      </c>
      <c r="I21" s="126">
        <v>2070000</v>
      </c>
      <c r="J21" s="126">
        <v>1694112</v>
      </c>
    </row>
    <row r="22" spans="2:10" x14ac:dyDescent="0.2">
      <c r="B22" s="207"/>
      <c r="C22" s="127">
        <v>423</v>
      </c>
      <c r="D22" s="208" t="s">
        <v>118</v>
      </c>
      <c r="E22" s="209">
        <v>245</v>
      </c>
      <c r="F22" s="126">
        <v>244.81899999999999</v>
      </c>
      <c r="G22" s="209">
        <v>160</v>
      </c>
      <c r="H22" s="126">
        <v>133.25</v>
      </c>
      <c r="I22" s="126">
        <v>400000</v>
      </c>
      <c r="J22" s="126">
        <v>241943</v>
      </c>
    </row>
    <row r="23" spans="2:10" x14ac:dyDescent="0.2">
      <c r="B23" s="207"/>
      <c r="C23" s="127">
        <v>424</v>
      </c>
      <c r="D23" s="208" t="s">
        <v>119</v>
      </c>
      <c r="E23" s="209">
        <v>255</v>
      </c>
      <c r="F23" s="126">
        <v>178.126</v>
      </c>
      <c r="G23" s="209">
        <v>260</v>
      </c>
      <c r="H23" s="126">
        <v>251.887</v>
      </c>
      <c r="I23" s="126">
        <v>400000</v>
      </c>
      <c r="J23" s="126">
        <v>355210</v>
      </c>
    </row>
    <row r="24" spans="2:10" x14ac:dyDescent="0.2">
      <c r="B24" s="207"/>
      <c r="C24" s="127">
        <v>425</v>
      </c>
      <c r="D24" s="208" t="s">
        <v>120</v>
      </c>
      <c r="E24" s="209">
        <v>1820</v>
      </c>
      <c r="F24" s="126">
        <v>1809.27</v>
      </c>
      <c r="G24" s="209">
        <v>11300</v>
      </c>
      <c r="H24" s="126">
        <v>6898.0910000000003</v>
      </c>
      <c r="I24" s="126">
        <v>19780261</v>
      </c>
      <c r="J24" s="126">
        <v>18354714</v>
      </c>
    </row>
    <row r="25" spans="2:10" x14ac:dyDescent="0.2">
      <c r="B25" s="207"/>
      <c r="C25" s="127">
        <v>426</v>
      </c>
      <c r="D25" s="208" t="s">
        <v>121</v>
      </c>
      <c r="E25" s="209">
        <v>370</v>
      </c>
      <c r="F25" s="126">
        <v>289.78399999999999</v>
      </c>
      <c r="G25" s="209">
        <v>377</v>
      </c>
      <c r="H25" s="126">
        <v>235.39599999999999</v>
      </c>
      <c r="I25" s="126">
        <v>400000</v>
      </c>
      <c r="J25" s="126">
        <v>228863</v>
      </c>
    </row>
    <row r="26" spans="2:10" x14ac:dyDescent="0.2">
      <c r="B26" s="386">
        <v>46</v>
      </c>
      <c r="C26" s="387"/>
      <c r="D26" s="151" t="s">
        <v>775</v>
      </c>
      <c r="E26" s="171">
        <f t="shared" ref="E26:I26" si="7">E27</f>
        <v>9060</v>
      </c>
      <c r="F26" s="171">
        <f t="shared" si="7"/>
        <v>9060</v>
      </c>
      <c r="G26" s="171">
        <f t="shared" si="7"/>
        <v>14253</v>
      </c>
      <c r="H26" s="171">
        <f t="shared" si="7"/>
        <v>14253</v>
      </c>
      <c r="I26" s="171">
        <f t="shared" si="7"/>
        <v>28090000</v>
      </c>
      <c r="J26" s="171">
        <f>J27</f>
        <v>28066004</v>
      </c>
    </row>
    <row r="27" spans="2:10" x14ac:dyDescent="0.2">
      <c r="B27" s="207"/>
      <c r="C27" s="127">
        <v>464</v>
      </c>
      <c r="D27" s="208" t="s">
        <v>134</v>
      </c>
      <c r="E27" s="209">
        <v>9060</v>
      </c>
      <c r="F27" s="126">
        <v>9060</v>
      </c>
      <c r="G27" s="209">
        <v>14253</v>
      </c>
      <c r="H27" s="126">
        <v>14253</v>
      </c>
      <c r="I27" s="126">
        <v>28090000</v>
      </c>
      <c r="J27" s="126">
        <v>28066004</v>
      </c>
    </row>
    <row r="28" spans="2:10" x14ac:dyDescent="0.2">
      <c r="B28" s="386">
        <v>48</v>
      </c>
      <c r="C28" s="387"/>
      <c r="D28" s="151" t="s">
        <v>776</v>
      </c>
      <c r="E28" s="171">
        <f>E32+E33+E30+E29</f>
        <v>440000</v>
      </c>
      <c r="F28" s="171">
        <v>439955.82199999999</v>
      </c>
      <c r="G28" s="171">
        <v>571640</v>
      </c>
      <c r="H28" s="171">
        <v>570539.125</v>
      </c>
      <c r="I28" s="171"/>
      <c r="J28" s="171"/>
    </row>
    <row r="29" spans="2:10" x14ac:dyDescent="0.2">
      <c r="B29" s="207"/>
      <c r="C29" s="127">
        <v>480</v>
      </c>
      <c r="D29" s="208" t="s">
        <v>777</v>
      </c>
      <c r="E29" s="209">
        <v>0</v>
      </c>
      <c r="F29" s="126">
        <v>0</v>
      </c>
      <c r="G29" s="209">
        <v>160</v>
      </c>
      <c r="H29" s="126">
        <v>153.864</v>
      </c>
      <c r="I29" s="126">
        <v>300000</v>
      </c>
      <c r="J29" s="126">
        <v>151169</v>
      </c>
    </row>
    <row r="30" spans="2:10" x14ac:dyDescent="0.2">
      <c r="B30" s="207"/>
      <c r="C30" s="127">
        <v>482</v>
      </c>
      <c r="D30" s="208" t="s">
        <v>778</v>
      </c>
      <c r="E30" s="209">
        <v>0</v>
      </c>
      <c r="F30" s="126">
        <v>0</v>
      </c>
      <c r="G30" s="209">
        <v>160</v>
      </c>
      <c r="H30" s="126">
        <v>160</v>
      </c>
      <c r="I30" s="126">
        <v>8000000</v>
      </c>
      <c r="J30" s="126">
        <v>0</v>
      </c>
    </row>
    <row r="31" spans="2:10" x14ac:dyDescent="0.2">
      <c r="B31" s="207"/>
      <c r="C31" s="127">
        <v>486</v>
      </c>
      <c r="D31" s="208" t="s">
        <v>102</v>
      </c>
      <c r="E31" s="209">
        <v>0</v>
      </c>
      <c r="F31" s="126">
        <v>0</v>
      </c>
      <c r="G31" s="209">
        <v>0</v>
      </c>
      <c r="H31" s="126">
        <v>0</v>
      </c>
      <c r="I31" s="126">
        <v>2000000</v>
      </c>
      <c r="J31" s="126">
        <v>2000000</v>
      </c>
    </row>
    <row r="32" spans="2:10" x14ac:dyDescent="0.2">
      <c r="B32" s="207"/>
      <c r="C32" s="127">
        <v>488</v>
      </c>
      <c r="D32" s="208" t="s">
        <v>779</v>
      </c>
      <c r="E32" s="209">
        <v>390973.95199999999</v>
      </c>
      <c r="F32" s="126">
        <v>390929.77399999998</v>
      </c>
      <c r="G32" s="209">
        <v>568088</v>
      </c>
      <c r="H32" s="126">
        <v>566993.35600000003</v>
      </c>
      <c r="I32" s="126">
        <v>500492000</v>
      </c>
      <c r="J32" s="126">
        <v>500492000</v>
      </c>
    </row>
    <row r="33" spans="2:10" ht="13.5" thickBot="1" x14ac:dyDescent="0.25">
      <c r="B33" s="211"/>
      <c r="C33" s="212">
        <v>489</v>
      </c>
      <c r="D33" s="213" t="s">
        <v>770</v>
      </c>
      <c r="E33" s="214">
        <v>49026.048000000003</v>
      </c>
      <c r="F33" s="128">
        <v>49026.048000000003</v>
      </c>
      <c r="G33" s="214">
        <v>3232</v>
      </c>
      <c r="H33" s="128">
        <v>3231.9050000000002</v>
      </c>
      <c r="I33" s="128">
        <v>0</v>
      </c>
      <c r="J33" s="128">
        <v>0</v>
      </c>
    </row>
  </sheetData>
  <mergeCells count="11">
    <mergeCell ref="B15:C15"/>
    <mergeCell ref="B19:C19"/>
    <mergeCell ref="B26:C26"/>
    <mergeCell ref="B28:C28"/>
    <mergeCell ref="B3:H3"/>
    <mergeCell ref="B4:D4"/>
    <mergeCell ref="B5:D5"/>
    <mergeCell ref="B10:C10"/>
    <mergeCell ref="B12:C12"/>
    <mergeCell ref="B14:C14"/>
    <mergeCell ref="B8:C8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workbookViewId="0">
      <selection activeCell="J4" sqref="J4"/>
    </sheetView>
  </sheetViews>
  <sheetFormatPr defaultColWidth="8.85546875" defaultRowHeight="12.75" x14ac:dyDescent="0.2"/>
  <cols>
    <col min="1" max="1" width="2.42578125" style="203" customWidth="1"/>
    <col min="2" max="3" width="3.85546875" style="203" customWidth="1"/>
    <col min="4" max="4" width="57.28515625" style="203" customWidth="1"/>
    <col min="5" max="10" width="13.5703125" style="203" customWidth="1"/>
    <col min="11" max="16384" width="8.85546875" style="203"/>
  </cols>
  <sheetData>
    <row r="1" spans="2:11" ht="13.5" thickBot="1" x14ac:dyDescent="0.25"/>
    <row r="2" spans="2:11" ht="15" x14ac:dyDescent="0.25">
      <c r="B2" s="403" t="s">
        <v>660</v>
      </c>
      <c r="C2" s="404"/>
      <c r="D2" s="404"/>
      <c r="E2" s="404"/>
      <c r="F2" s="404"/>
      <c r="G2" s="404"/>
      <c r="H2" s="404"/>
      <c r="K2" s="203">
        <v>1000</v>
      </c>
    </row>
    <row r="3" spans="2:11" ht="22.5" x14ac:dyDescent="0.2">
      <c r="B3" s="390" t="s">
        <v>655</v>
      </c>
      <c r="C3" s="506"/>
      <c r="D3" s="392"/>
      <c r="E3" s="215" t="s">
        <v>171</v>
      </c>
      <c r="F3" s="215" t="s">
        <v>662</v>
      </c>
      <c r="G3" s="215" t="s">
        <v>172</v>
      </c>
      <c r="H3" s="215" t="s">
        <v>663</v>
      </c>
      <c r="I3" s="215"/>
      <c r="J3" s="215"/>
    </row>
    <row r="4" spans="2:11" ht="15" x14ac:dyDescent="0.2">
      <c r="B4" s="393" t="s">
        <v>780</v>
      </c>
      <c r="C4" s="507"/>
      <c r="D4" s="507"/>
      <c r="E4" s="216">
        <f>E5+E7</f>
        <v>2070444</v>
      </c>
      <c r="F4" s="216">
        <f t="shared" ref="F4:H4" si="0">F5+F7</f>
        <v>2033089.6800000002</v>
      </c>
      <c r="G4" s="216">
        <f t="shared" si="0"/>
        <v>2342277</v>
      </c>
      <c r="H4" s="216">
        <f t="shared" si="0"/>
        <v>2271446.1260000002</v>
      </c>
      <c r="I4" s="216"/>
      <c r="J4" s="216"/>
    </row>
    <row r="5" spans="2:11" x14ac:dyDescent="0.2">
      <c r="B5" s="139">
        <v>2</v>
      </c>
      <c r="C5" s="140"/>
      <c r="D5" s="141" t="s">
        <v>781</v>
      </c>
      <c r="E5" s="165">
        <f t="shared" ref="E5:I5" si="1">E6</f>
        <v>1996893.318</v>
      </c>
      <c r="F5" s="165">
        <f t="shared" si="1"/>
        <v>1962816.5190000001</v>
      </c>
      <c r="G5" s="165">
        <f t="shared" si="1"/>
        <v>2230794</v>
      </c>
      <c r="H5" s="165">
        <f t="shared" si="1"/>
        <v>2164154.997</v>
      </c>
      <c r="I5" s="165">
        <f t="shared" si="1"/>
        <v>2496097000</v>
      </c>
      <c r="J5" s="165">
        <f>J6</f>
        <v>2352105761</v>
      </c>
    </row>
    <row r="6" spans="2:11" ht="15" x14ac:dyDescent="0.25">
      <c r="B6" s="143"/>
      <c r="C6" s="144">
        <v>20</v>
      </c>
      <c r="D6" s="145" t="s">
        <v>782</v>
      </c>
      <c r="E6" s="147">
        <v>1996893.318</v>
      </c>
      <c r="F6" s="147">
        <v>1962816.5190000001</v>
      </c>
      <c r="G6" s="147">
        <v>2230794</v>
      </c>
      <c r="H6" s="147">
        <v>2164154.997</v>
      </c>
      <c r="I6" s="147">
        <v>2496097000</v>
      </c>
      <c r="J6" s="147">
        <v>2352105761</v>
      </c>
    </row>
    <row r="7" spans="2:11" x14ac:dyDescent="0.2">
      <c r="B7" s="139">
        <v>3</v>
      </c>
      <c r="C7" s="140"/>
      <c r="D7" s="141" t="s">
        <v>783</v>
      </c>
      <c r="E7" s="165">
        <f t="shared" ref="E7:I7" si="2">E8</f>
        <v>73550.682000000001</v>
      </c>
      <c r="F7" s="165">
        <f t="shared" si="2"/>
        <v>70273.160999999993</v>
      </c>
      <c r="G7" s="165">
        <f t="shared" si="2"/>
        <v>111483</v>
      </c>
      <c r="H7" s="165">
        <f t="shared" si="2"/>
        <v>107291.129</v>
      </c>
      <c r="I7" s="165">
        <f t="shared" si="2"/>
        <v>155373000</v>
      </c>
      <c r="J7" s="165">
        <f>J8</f>
        <v>136153451</v>
      </c>
    </row>
    <row r="8" spans="2:11" ht="15" x14ac:dyDescent="0.25">
      <c r="B8" s="143"/>
      <c r="C8" s="144">
        <v>30</v>
      </c>
      <c r="D8" s="145" t="s">
        <v>784</v>
      </c>
      <c r="E8" s="147">
        <v>73550.682000000001</v>
      </c>
      <c r="F8" s="147">
        <v>70273.160999999993</v>
      </c>
      <c r="G8" s="147">
        <v>111483</v>
      </c>
      <c r="H8" s="147">
        <v>107291.129</v>
      </c>
      <c r="I8" s="147">
        <v>155373000</v>
      </c>
      <c r="J8" s="147">
        <v>136153451</v>
      </c>
    </row>
    <row r="9" spans="2:11" ht="13.15" customHeight="1" x14ac:dyDescent="0.25">
      <c r="B9" s="395" t="s">
        <v>666</v>
      </c>
      <c r="C9" s="396"/>
      <c r="D9" s="148"/>
      <c r="E9" s="162"/>
      <c r="F9" s="162"/>
      <c r="G9" s="150"/>
      <c r="H9" s="150"/>
      <c r="I9" s="150"/>
      <c r="J9" s="150"/>
    </row>
    <row r="10" spans="2:11" x14ac:dyDescent="0.2">
      <c r="B10" s="386">
        <v>40</v>
      </c>
      <c r="C10" s="387"/>
      <c r="D10" s="151" t="s">
        <v>773</v>
      </c>
      <c r="E10" s="171">
        <f t="shared" ref="E10:I10" si="3">SUM(E11:E13)</f>
        <v>1653053.682</v>
      </c>
      <c r="F10" s="171">
        <f t="shared" si="3"/>
        <v>1650665.115</v>
      </c>
      <c r="G10" s="171">
        <f t="shared" si="3"/>
        <v>1737116</v>
      </c>
      <c r="H10" s="171">
        <f t="shared" si="3"/>
        <v>1730369.5179999999</v>
      </c>
      <c r="I10" s="171">
        <f t="shared" si="3"/>
        <v>1999656000</v>
      </c>
      <c r="J10" s="171">
        <f>SUM(J11:J13)</f>
        <v>1995193371</v>
      </c>
    </row>
    <row r="11" spans="2:11" x14ac:dyDescent="0.2">
      <c r="B11" s="207"/>
      <c r="C11" s="127">
        <v>401</v>
      </c>
      <c r="D11" s="208" t="s">
        <v>110</v>
      </c>
      <c r="E11" s="209">
        <v>1173738.3</v>
      </c>
      <c r="F11" s="126">
        <v>1172655.8049999999</v>
      </c>
      <c r="G11" s="209">
        <v>1230899</v>
      </c>
      <c r="H11" s="126">
        <v>1229891.3489999999</v>
      </c>
      <c r="I11" s="126">
        <v>1419865000</v>
      </c>
      <c r="J11" s="126">
        <v>1417895640</v>
      </c>
    </row>
    <row r="12" spans="2:11" x14ac:dyDescent="0.2">
      <c r="B12" s="207"/>
      <c r="C12" s="127">
        <v>402</v>
      </c>
      <c r="D12" s="208" t="s">
        <v>111</v>
      </c>
      <c r="E12" s="209">
        <v>456167.38199999998</v>
      </c>
      <c r="F12" s="126">
        <v>455107.24300000002</v>
      </c>
      <c r="G12" s="209">
        <v>477517</v>
      </c>
      <c r="H12" s="126">
        <v>477420.66499999998</v>
      </c>
      <c r="I12" s="126">
        <v>550687000</v>
      </c>
      <c r="J12" s="126">
        <v>550453193</v>
      </c>
    </row>
    <row r="13" spans="2:11" x14ac:dyDescent="0.2">
      <c r="B13" s="207"/>
      <c r="C13" s="127">
        <v>404</v>
      </c>
      <c r="D13" s="210" t="s">
        <v>88</v>
      </c>
      <c r="E13" s="209">
        <v>23148</v>
      </c>
      <c r="F13" s="126">
        <v>22902.066999999999</v>
      </c>
      <c r="G13" s="209">
        <v>28700</v>
      </c>
      <c r="H13" s="126">
        <v>23057.504000000001</v>
      </c>
      <c r="I13" s="126">
        <v>29104000</v>
      </c>
      <c r="J13" s="126">
        <v>26844538</v>
      </c>
    </row>
    <row r="14" spans="2:11" x14ac:dyDescent="0.2">
      <c r="B14" s="386">
        <v>42</v>
      </c>
      <c r="C14" s="387"/>
      <c r="D14" s="151" t="s">
        <v>774</v>
      </c>
      <c r="E14" s="171">
        <f t="shared" ref="E14:I14" si="4">SUM(E15:E20)</f>
        <v>290538.66599999997</v>
      </c>
      <c r="F14" s="171">
        <f t="shared" si="4"/>
        <v>268922.55900000001</v>
      </c>
      <c r="G14" s="171">
        <f t="shared" si="4"/>
        <v>364602.36200000002</v>
      </c>
      <c r="H14" s="171">
        <f t="shared" si="4"/>
        <v>325027.27600000001</v>
      </c>
      <c r="I14" s="171">
        <f t="shared" si="4"/>
        <v>459422076</v>
      </c>
      <c r="J14" s="171">
        <f>SUM(J15:J20)</f>
        <v>345880793</v>
      </c>
    </row>
    <row r="15" spans="2:11" x14ac:dyDescent="0.2">
      <c r="B15" s="207"/>
      <c r="C15" s="127">
        <v>420</v>
      </c>
      <c r="D15" s="208" t="s">
        <v>116</v>
      </c>
      <c r="E15" s="209">
        <v>2200</v>
      </c>
      <c r="F15" s="126">
        <v>776.76900000000001</v>
      </c>
      <c r="G15" s="209">
        <v>3900</v>
      </c>
      <c r="H15" s="126">
        <v>3174.83</v>
      </c>
      <c r="I15" s="126">
        <v>5990540</v>
      </c>
      <c r="J15" s="126">
        <v>2428026</v>
      </c>
    </row>
    <row r="16" spans="2:11" x14ac:dyDescent="0.2">
      <c r="B16" s="207"/>
      <c r="C16" s="127">
        <v>421</v>
      </c>
      <c r="D16" s="208" t="s">
        <v>117</v>
      </c>
      <c r="E16" s="209">
        <v>128549.298</v>
      </c>
      <c r="F16" s="126">
        <v>125739.391</v>
      </c>
      <c r="G16" s="209">
        <v>190997.087</v>
      </c>
      <c r="H16" s="126">
        <v>177430.31700000001</v>
      </c>
      <c r="I16" s="126">
        <v>226610874</v>
      </c>
      <c r="J16" s="126">
        <v>173321981</v>
      </c>
    </row>
    <row r="17" spans="2:10" x14ac:dyDescent="0.2">
      <c r="B17" s="207"/>
      <c r="C17" s="127">
        <v>423</v>
      </c>
      <c r="D17" s="208" t="s">
        <v>118</v>
      </c>
      <c r="E17" s="209">
        <v>29324.578000000001</v>
      </c>
      <c r="F17" s="126">
        <v>26244.451000000001</v>
      </c>
      <c r="G17" s="209">
        <v>37203.902000000002</v>
      </c>
      <c r="H17" s="126">
        <v>29288.263999999999</v>
      </c>
      <c r="I17" s="126">
        <v>60341878</v>
      </c>
      <c r="J17" s="126">
        <v>37487585</v>
      </c>
    </row>
    <row r="18" spans="2:10" x14ac:dyDescent="0.2">
      <c r="B18" s="207"/>
      <c r="C18" s="127">
        <v>424</v>
      </c>
      <c r="D18" s="208" t="s">
        <v>119</v>
      </c>
      <c r="E18" s="209">
        <v>24230.190999999999</v>
      </c>
      <c r="F18" s="126">
        <v>22256.242999999999</v>
      </c>
      <c r="G18" s="209">
        <v>30227.592000000001</v>
      </c>
      <c r="H18" s="126">
        <v>22643.769</v>
      </c>
      <c r="I18" s="126">
        <v>40336606</v>
      </c>
      <c r="J18" s="126">
        <v>29452320</v>
      </c>
    </row>
    <row r="19" spans="2:10" x14ac:dyDescent="0.2">
      <c r="B19" s="207"/>
      <c r="C19" s="127">
        <v>425</v>
      </c>
      <c r="D19" s="208" t="s">
        <v>120</v>
      </c>
      <c r="E19" s="209">
        <v>100304.599</v>
      </c>
      <c r="F19" s="126">
        <v>89213.020999999993</v>
      </c>
      <c r="G19" s="209">
        <v>94143.350999999995</v>
      </c>
      <c r="H19" s="126">
        <v>87401.553</v>
      </c>
      <c r="I19" s="126">
        <v>115591128</v>
      </c>
      <c r="J19" s="126">
        <v>97441934</v>
      </c>
    </row>
    <row r="20" spans="2:10" x14ac:dyDescent="0.2">
      <c r="B20" s="207"/>
      <c r="C20" s="127">
        <v>426</v>
      </c>
      <c r="D20" s="208" t="s">
        <v>121</v>
      </c>
      <c r="E20" s="209">
        <v>5930</v>
      </c>
      <c r="F20" s="126">
        <v>4692.6840000000002</v>
      </c>
      <c r="G20" s="209">
        <v>8130.43</v>
      </c>
      <c r="H20" s="126">
        <v>5088.5429999999997</v>
      </c>
      <c r="I20" s="126">
        <v>10551050</v>
      </c>
      <c r="J20" s="126">
        <v>5748947</v>
      </c>
    </row>
    <row r="21" spans="2:10" x14ac:dyDescent="0.2">
      <c r="B21" s="386">
        <v>46</v>
      </c>
      <c r="C21" s="387"/>
      <c r="D21" s="151" t="s">
        <v>775</v>
      </c>
      <c r="E21" s="171">
        <f t="shared" ref="E21:I21" si="5">SUM(E22:E23)</f>
        <v>52704.333999999995</v>
      </c>
      <c r="F21" s="171">
        <f t="shared" si="5"/>
        <v>51684.495000000003</v>
      </c>
      <c r="G21" s="171">
        <f t="shared" si="5"/>
        <v>77507.831999999995</v>
      </c>
      <c r="H21" s="171">
        <f t="shared" si="5"/>
        <v>65713.395999999993</v>
      </c>
      <c r="I21" s="171">
        <f t="shared" si="5"/>
        <v>59937824</v>
      </c>
      <c r="J21" s="171">
        <f>SUM(J22:J23)</f>
        <v>52401370</v>
      </c>
    </row>
    <row r="22" spans="2:10" x14ac:dyDescent="0.2">
      <c r="B22" s="207"/>
      <c r="C22" s="127">
        <v>464</v>
      </c>
      <c r="D22" s="208" t="s">
        <v>134</v>
      </c>
      <c r="E22" s="209">
        <v>43760.144999999997</v>
      </c>
      <c r="F22" s="126">
        <v>43216.116000000002</v>
      </c>
      <c r="G22" s="209">
        <v>61335.574000000001</v>
      </c>
      <c r="H22" s="126">
        <v>52407.667999999998</v>
      </c>
      <c r="I22" s="126">
        <v>44518811</v>
      </c>
      <c r="J22" s="126">
        <v>40913198</v>
      </c>
    </row>
    <row r="23" spans="2:10" x14ac:dyDescent="0.2">
      <c r="B23" s="207"/>
      <c r="C23" s="127">
        <v>465</v>
      </c>
      <c r="D23" s="208" t="s">
        <v>785</v>
      </c>
      <c r="E23" s="209">
        <v>8944.1890000000003</v>
      </c>
      <c r="F23" s="126">
        <v>8468.3790000000008</v>
      </c>
      <c r="G23" s="209">
        <v>16172.258</v>
      </c>
      <c r="H23" s="126">
        <v>13305.727999999999</v>
      </c>
      <c r="I23" s="126">
        <v>15419013</v>
      </c>
      <c r="J23" s="126">
        <v>11488172</v>
      </c>
    </row>
    <row r="24" spans="2:10" x14ac:dyDescent="0.2">
      <c r="B24" s="386">
        <v>48</v>
      </c>
      <c r="C24" s="387"/>
      <c r="D24" s="151" t="s">
        <v>776</v>
      </c>
      <c r="E24" s="171">
        <f t="shared" ref="E24:H24" si="6">SUM(E25:E28)</f>
        <v>74147.317999999999</v>
      </c>
      <c r="F24" s="171">
        <f t="shared" si="6"/>
        <v>61817.511000000006</v>
      </c>
      <c r="G24" s="171">
        <f t="shared" si="6"/>
        <v>163050.80600000001</v>
      </c>
      <c r="H24" s="171">
        <f t="shared" si="6"/>
        <v>150335.93599999999</v>
      </c>
      <c r="I24" s="171">
        <f>SUM(I25:I28)</f>
        <v>130454000</v>
      </c>
      <c r="J24" s="171">
        <f>SUM(J25:J28)</f>
        <v>94783678</v>
      </c>
    </row>
    <row r="25" spans="2:10" x14ac:dyDescent="0.2">
      <c r="B25" s="207"/>
      <c r="C25" s="127">
        <v>480</v>
      </c>
      <c r="D25" s="208" t="s">
        <v>777</v>
      </c>
      <c r="E25" s="209">
        <v>10850</v>
      </c>
      <c r="F25" s="126">
        <v>9047.9369999999999</v>
      </c>
      <c r="G25" s="209">
        <v>117519.86</v>
      </c>
      <c r="H25" s="126">
        <v>110889.162</v>
      </c>
      <c r="I25" s="126">
        <v>53177818</v>
      </c>
      <c r="J25" s="126">
        <v>28852708</v>
      </c>
    </row>
    <row r="26" spans="2:10" x14ac:dyDescent="0.2">
      <c r="B26" s="207"/>
      <c r="C26" s="127">
        <v>481</v>
      </c>
      <c r="D26" s="208" t="s">
        <v>786</v>
      </c>
      <c r="E26" s="209">
        <v>50387.317999999999</v>
      </c>
      <c r="F26" s="126">
        <v>40002.870000000003</v>
      </c>
      <c r="G26" s="209">
        <v>31390.946</v>
      </c>
      <c r="H26" s="126">
        <v>27325.179</v>
      </c>
      <c r="I26" s="126">
        <v>64806265</v>
      </c>
      <c r="J26" s="126">
        <v>53567728</v>
      </c>
    </row>
    <row r="27" spans="2:10" x14ac:dyDescent="0.2">
      <c r="B27" s="207"/>
      <c r="C27" s="127">
        <v>485</v>
      </c>
      <c r="D27" s="208" t="s">
        <v>787</v>
      </c>
      <c r="E27" s="209">
        <v>10610</v>
      </c>
      <c r="F27" s="126">
        <v>10466.944</v>
      </c>
      <c r="G27" s="209">
        <v>14140</v>
      </c>
      <c r="H27" s="126">
        <v>12121.594999999999</v>
      </c>
      <c r="I27" s="126">
        <v>12469917</v>
      </c>
      <c r="J27" s="126">
        <v>12363242</v>
      </c>
    </row>
    <row r="28" spans="2:10" ht="13.5" thickBot="1" x14ac:dyDescent="0.25">
      <c r="B28" s="211"/>
      <c r="C28" s="212">
        <v>486</v>
      </c>
      <c r="D28" s="217" t="s">
        <v>102</v>
      </c>
      <c r="E28" s="214">
        <v>2300</v>
      </c>
      <c r="F28" s="128">
        <v>2299.7600000000002</v>
      </c>
      <c r="G28" s="214">
        <v>0</v>
      </c>
      <c r="H28" s="128">
        <v>0</v>
      </c>
      <c r="I28" s="128">
        <v>0</v>
      </c>
      <c r="J28" s="128">
        <v>0</v>
      </c>
    </row>
  </sheetData>
  <mergeCells count="8">
    <mergeCell ref="B21:C21"/>
    <mergeCell ref="B24:C24"/>
    <mergeCell ref="B2:H2"/>
    <mergeCell ref="B3:D3"/>
    <mergeCell ref="B4:D4"/>
    <mergeCell ref="B9:C9"/>
    <mergeCell ref="B10:C10"/>
    <mergeCell ref="B14:C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6"/>
  <sheetViews>
    <sheetView topLeftCell="A44" zoomScale="70" zoomScaleNormal="70" workbookViewId="0">
      <selection activeCell="D77" sqref="D77"/>
    </sheetView>
  </sheetViews>
  <sheetFormatPr defaultRowHeight="15" x14ac:dyDescent="0.25"/>
  <cols>
    <col min="1" max="1" width="0.85546875" customWidth="1"/>
    <col min="2" max="2" width="2.85546875" bestFit="1" customWidth="1"/>
    <col min="3" max="3" width="3.7109375" bestFit="1" customWidth="1"/>
    <col min="4" max="4" width="75.7109375" customWidth="1"/>
    <col min="5" max="10" width="12.42578125" customWidth="1"/>
  </cols>
  <sheetData>
    <row r="2" spans="2:10" ht="15.75" thickBot="1" x14ac:dyDescent="0.3"/>
    <row r="3" spans="2:10" x14ac:dyDescent="0.25">
      <c r="B3" s="372" t="s">
        <v>239</v>
      </c>
      <c r="C3" s="373"/>
      <c r="D3" s="373"/>
      <c r="E3" s="353" t="s">
        <v>171</v>
      </c>
      <c r="F3" s="354"/>
      <c r="G3" s="353" t="s">
        <v>172</v>
      </c>
      <c r="H3" s="354"/>
      <c r="I3" s="353" t="s">
        <v>430</v>
      </c>
      <c r="J3" s="354"/>
    </row>
    <row r="4" spans="2:10" x14ac:dyDescent="0.25">
      <c r="B4" s="374"/>
      <c r="C4" s="375"/>
      <c r="D4" s="375"/>
      <c r="E4" s="58" t="s">
        <v>173</v>
      </c>
      <c r="F4" s="58" t="s">
        <v>174</v>
      </c>
      <c r="G4" s="58" t="s">
        <v>173</v>
      </c>
      <c r="H4" s="58" t="s">
        <v>174</v>
      </c>
      <c r="I4" s="58" t="s">
        <v>173</v>
      </c>
      <c r="J4" s="58" t="s">
        <v>174</v>
      </c>
    </row>
    <row r="5" spans="2:10" s="77" customFormat="1" ht="15.75" x14ac:dyDescent="0.25">
      <c r="B5" s="93" t="s">
        <v>240</v>
      </c>
      <c r="C5" s="94"/>
      <c r="D5" s="95" t="s">
        <v>241</v>
      </c>
      <c r="E5" s="96">
        <f>E6+E7</f>
        <v>21329.936000000002</v>
      </c>
      <c r="F5" s="96">
        <f t="shared" ref="F5:J5" si="0">F6+F7</f>
        <v>21217.649162999998</v>
      </c>
      <c r="G5" s="96">
        <f t="shared" si="0"/>
        <v>23442.534</v>
      </c>
      <c r="H5" s="96">
        <f t="shared" si="0"/>
        <v>23364.851480000001</v>
      </c>
      <c r="I5" s="96">
        <f t="shared" si="0"/>
        <v>27685</v>
      </c>
      <c r="J5" s="96">
        <f t="shared" si="0"/>
        <v>27458</v>
      </c>
    </row>
    <row r="6" spans="2:10" x14ac:dyDescent="0.25">
      <c r="B6" s="84"/>
      <c r="C6" s="85" t="s">
        <v>242</v>
      </c>
      <c r="D6" s="86" t="s">
        <v>241</v>
      </c>
      <c r="E6" s="87">
        <v>2238</v>
      </c>
      <c r="F6" s="87">
        <v>2238</v>
      </c>
      <c r="G6" s="87">
        <v>2910</v>
      </c>
      <c r="H6" s="87">
        <v>2910</v>
      </c>
      <c r="I6" s="87">
        <v>3562</v>
      </c>
      <c r="J6" s="87">
        <v>3562</v>
      </c>
    </row>
    <row r="7" spans="2:10" x14ac:dyDescent="0.25">
      <c r="B7" s="84"/>
      <c r="C7" s="85" t="s">
        <v>243</v>
      </c>
      <c r="D7" s="88" t="s">
        <v>431</v>
      </c>
      <c r="E7" s="87">
        <v>19091.936000000002</v>
      </c>
      <c r="F7" s="87">
        <v>18979.649162999998</v>
      </c>
      <c r="G7" s="87">
        <v>20532.534</v>
      </c>
      <c r="H7" s="87">
        <v>20454.851480000001</v>
      </c>
      <c r="I7" s="87">
        <v>24123</v>
      </c>
      <c r="J7" s="87">
        <v>23896</v>
      </c>
    </row>
    <row r="8" spans="2:10" s="77" customFormat="1" ht="15.75" x14ac:dyDescent="0.25">
      <c r="B8" s="97" t="s">
        <v>244</v>
      </c>
      <c r="C8" s="98"/>
      <c r="D8" s="95" t="s">
        <v>245</v>
      </c>
      <c r="E8" s="96">
        <f>E9+E10</f>
        <v>4705.2478529999998</v>
      </c>
      <c r="F8" s="96">
        <f t="shared" ref="F8:J8" si="1">F9+F10</f>
        <v>4347.3020219999999</v>
      </c>
      <c r="G8" s="96">
        <f t="shared" si="1"/>
        <v>5916.2</v>
      </c>
      <c r="H8" s="96">
        <f t="shared" si="1"/>
        <v>5606.7879929999999</v>
      </c>
      <c r="I8" s="96">
        <f t="shared" si="1"/>
        <v>3172</v>
      </c>
      <c r="J8" s="96">
        <f t="shared" si="1"/>
        <v>2747</v>
      </c>
    </row>
    <row r="9" spans="2:10" x14ac:dyDescent="0.25">
      <c r="B9" s="84"/>
      <c r="C9" s="85" t="s">
        <v>246</v>
      </c>
      <c r="D9" s="88" t="s">
        <v>432</v>
      </c>
      <c r="E9" s="87">
        <v>2399.2478529999998</v>
      </c>
      <c r="F9" s="87">
        <v>2186.354961</v>
      </c>
      <c r="G9" s="87">
        <v>3729.2</v>
      </c>
      <c r="H9" s="87">
        <v>3653.1452939999999</v>
      </c>
      <c r="I9" s="87">
        <v>1111</v>
      </c>
      <c r="J9" s="87">
        <v>1110</v>
      </c>
    </row>
    <row r="10" spans="2:10" x14ac:dyDescent="0.25">
      <c r="B10" s="84"/>
      <c r="C10" s="85" t="s">
        <v>247</v>
      </c>
      <c r="D10" s="88" t="s">
        <v>433</v>
      </c>
      <c r="E10" s="87">
        <v>2306</v>
      </c>
      <c r="F10" s="87">
        <v>2160.9470609999998</v>
      </c>
      <c r="G10" s="87">
        <v>2187</v>
      </c>
      <c r="H10" s="87">
        <v>1953.642699</v>
      </c>
      <c r="I10" s="87">
        <v>2061</v>
      </c>
      <c r="J10" s="87">
        <v>1637</v>
      </c>
    </row>
    <row r="11" spans="2:10" s="77" customFormat="1" ht="15.75" x14ac:dyDescent="0.25">
      <c r="B11" s="97" t="s">
        <v>248</v>
      </c>
      <c r="C11" s="98"/>
      <c r="D11" s="95" t="s">
        <v>249</v>
      </c>
      <c r="E11" s="96">
        <f>E12</f>
        <v>2401.8020000000001</v>
      </c>
      <c r="F11" s="96">
        <f t="shared" ref="F11:J11" si="2">F12</f>
        <v>2226.9339329999998</v>
      </c>
      <c r="G11" s="96">
        <f t="shared" si="2"/>
        <v>3107.01</v>
      </c>
      <c r="H11" s="96">
        <f t="shared" si="2"/>
        <v>3093.5310380000001</v>
      </c>
      <c r="I11" s="96">
        <f t="shared" si="2"/>
        <v>4125</v>
      </c>
      <c r="J11" s="96">
        <f t="shared" si="2"/>
        <v>4114</v>
      </c>
    </row>
    <row r="12" spans="2:10" x14ac:dyDescent="0.25">
      <c r="B12" s="84"/>
      <c r="C12" s="85" t="s">
        <v>250</v>
      </c>
      <c r="D12" s="88" t="s">
        <v>434</v>
      </c>
      <c r="E12" s="87">
        <v>2401.8020000000001</v>
      </c>
      <c r="F12" s="87">
        <v>2226.9339329999998</v>
      </c>
      <c r="G12" s="87">
        <v>3107.01</v>
      </c>
      <c r="H12" s="87">
        <v>3093.5310380000001</v>
      </c>
      <c r="I12" s="87">
        <v>4125</v>
      </c>
      <c r="J12" s="87">
        <v>4114</v>
      </c>
    </row>
    <row r="13" spans="2:10" s="77" customFormat="1" ht="15.75" x14ac:dyDescent="0.25">
      <c r="B13" s="97" t="s">
        <v>251</v>
      </c>
      <c r="C13" s="98"/>
      <c r="D13" s="95" t="s">
        <v>252</v>
      </c>
      <c r="E13" s="96">
        <f>E14+E15</f>
        <v>1.875</v>
      </c>
      <c r="F13" s="96">
        <f t="shared" ref="F13:J13" si="3">F14+F15</f>
        <v>1.0320400000000001</v>
      </c>
      <c r="G13" s="96">
        <f t="shared" si="3"/>
        <v>1.85</v>
      </c>
      <c r="H13" s="96">
        <f t="shared" si="3"/>
        <v>1.7798860000000001</v>
      </c>
      <c r="I13" s="96">
        <f t="shared" si="3"/>
        <v>1</v>
      </c>
      <c r="J13" s="96">
        <f t="shared" si="3"/>
        <v>0.5</v>
      </c>
    </row>
    <row r="14" spans="2:10" x14ac:dyDescent="0.25">
      <c r="B14" s="84"/>
      <c r="C14" s="85" t="s">
        <v>253</v>
      </c>
      <c r="D14" s="88" t="s">
        <v>435</v>
      </c>
      <c r="E14" s="89">
        <v>0.35</v>
      </c>
      <c r="F14" s="89">
        <v>0</v>
      </c>
      <c r="G14" s="89">
        <v>0</v>
      </c>
      <c r="H14" s="89">
        <v>0</v>
      </c>
      <c r="I14" s="87">
        <v>0</v>
      </c>
      <c r="J14" s="87">
        <v>0</v>
      </c>
    </row>
    <row r="15" spans="2:10" x14ac:dyDescent="0.25">
      <c r="B15" s="84"/>
      <c r="C15" s="85" t="s">
        <v>254</v>
      </c>
      <c r="D15" s="88" t="s">
        <v>436</v>
      </c>
      <c r="E15" s="89">
        <v>1.5249999999999999</v>
      </c>
      <c r="F15" s="89">
        <v>1.0320400000000001</v>
      </c>
      <c r="G15" s="89">
        <v>1.85</v>
      </c>
      <c r="H15" s="89">
        <v>1.7798860000000001</v>
      </c>
      <c r="I15">
        <v>1</v>
      </c>
      <c r="J15" s="120">
        <v>0.5</v>
      </c>
    </row>
    <row r="16" spans="2:10" s="77" customFormat="1" ht="15.75" x14ac:dyDescent="0.25">
      <c r="B16" s="97" t="s">
        <v>255</v>
      </c>
      <c r="C16" s="98"/>
      <c r="D16" s="95" t="s">
        <v>256</v>
      </c>
      <c r="E16" s="96">
        <f>SUM(E17:E26)</f>
        <v>4207.9800000000005</v>
      </c>
      <c r="F16" s="96">
        <f t="shared" ref="F16:J16" si="4">SUM(F17:F26)</f>
        <v>3419.7150599999995</v>
      </c>
      <c r="G16" s="96">
        <f t="shared" si="4"/>
        <v>6583.8429999999989</v>
      </c>
      <c r="H16" s="96">
        <f t="shared" si="4"/>
        <v>5889.9315520000009</v>
      </c>
      <c r="I16" s="96">
        <f>SUM(I17:I26)</f>
        <v>7606</v>
      </c>
      <c r="J16" s="96">
        <f t="shared" si="4"/>
        <v>6903</v>
      </c>
    </row>
    <row r="17" spans="2:10" x14ac:dyDescent="0.25">
      <c r="B17" s="90"/>
      <c r="C17" s="85" t="s">
        <v>257</v>
      </c>
      <c r="D17" s="88" t="s">
        <v>437</v>
      </c>
      <c r="E17" s="89">
        <v>19.899999999999999</v>
      </c>
      <c r="F17" s="89">
        <v>19.891701999999999</v>
      </c>
      <c r="G17" s="89">
        <v>0</v>
      </c>
      <c r="H17" s="89">
        <v>0</v>
      </c>
      <c r="I17" s="89">
        <v>0</v>
      </c>
      <c r="J17" s="89">
        <v>0</v>
      </c>
    </row>
    <row r="18" spans="2:10" x14ac:dyDescent="0.25">
      <c r="B18" s="90"/>
      <c r="C18" s="85" t="s">
        <v>258</v>
      </c>
      <c r="D18" s="88" t="s">
        <v>438</v>
      </c>
      <c r="E18" s="89">
        <v>2.88</v>
      </c>
      <c r="F18" s="89">
        <v>1.092687</v>
      </c>
      <c r="G18" s="89">
        <v>0</v>
      </c>
      <c r="H18" s="89">
        <v>0</v>
      </c>
      <c r="I18" s="89">
        <v>0</v>
      </c>
      <c r="J18" s="89">
        <v>0</v>
      </c>
    </row>
    <row r="19" spans="2:10" x14ac:dyDescent="0.25">
      <c r="B19" s="90"/>
      <c r="C19" s="85" t="s">
        <v>259</v>
      </c>
      <c r="D19" s="86" t="s">
        <v>489</v>
      </c>
      <c r="E19" s="89">
        <v>234.8</v>
      </c>
      <c r="F19" s="89">
        <v>234.17598899999999</v>
      </c>
      <c r="G19" s="89">
        <v>265.8</v>
      </c>
      <c r="H19" s="89">
        <v>263.70680399999998</v>
      </c>
      <c r="I19" s="89">
        <v>397</v>
      </c>
      <c r="J19" s="89">
        <v>254</v>
      </c>
    </row>
    <row r="20" spans="2:10" x14ac:dyDescent="0.25">
      <c r="B20" s="90"/>
      <c r="C20" s="85" t="s">
        <v>260</v>
      </c>
      <c r="D20" s="88" t="s">
        <v>439</v>
      </c>
      <c r="E20" s="89">
        <v>839.65</v>
      </c>
      <c r="F20" s="89">
        <v>732.19202800000005</v>
      </c>
      <c r="G20" s="89">
        <v>954.3605</v>
      </c>
      <c r="H20" s="89">
        <v>763.05692799999997</v>
      </c>
      <c r="I20" s="89">
        <v>1084</v>
      </c>
      <c r="J20" s="89">
        <v>867</v>
      </c>
    </row>
    <row r="21" spans="2:10" x14ac:dyDescent="0.25">
      <c r="B21" s="90"/>
      <c r="C21" s="85" t="s">
        <v>261</v>
      </c>
      <c r="D21" s="88" t="s">
        <v>440</v>
      </c>
      <c r="E21" s="89">
        <v>308</v>
      </c>
      <c r="F21" s="89">
        <v>302.90841799999998</v>
      </c>
      <c r="G21" s="89">
        <v>346</v>
      </c>
      <c r="H21" s="89">
        <v>345.45047199999999</v>
      </c>
      <c r="I21" s="89">
        <v>397</v>
      </c>
      <c r="J21" s="89">
        <v>397</v>
      </c>
    </row>
    <row r="22" spans="2:10" x14ac:dyDescent="0.25">
      <c r="B22" s="84"/>
      <c r="C22" s="85" t="s">
        <v>262</v>
      </c>
      <c r="D22" s="88" t="s">
        <v>441</v>
      </c>
      <c r="E22" s="87">
        <v>413.65</v>
      </c>
      <c r="F22" s="89">
        <v>298.73622699999999</v>
      </c>
      <c r="G22" s="89">
        <v>0</v>
      </c>
      <c r="H22" s="89">
        <v>0</v>
      </c>
      <c r="I22" s="89">
        <v>0</v>
      </c>
      <c r="J22" s="89">
        <v>0</v>
      </c>
    </row>
    <row r="23" spans="2:10" x14ac:dyDescent="0.25">
      <c r="B23" s="84"/>
      <c r="C23" s="85" t="s">
        <v>263</v>
      </c>
      <c r="D23" s="88" t="s">
        <v>442</v>
      </c>
      <c r="E23" s="87">
        <v>909</v>
      </c>
      <c r="F23" s="89">
        <v>791.55293600000005</v>
      </c>
      <c r="G23" s="89">
        <v>1410</v>
      </c>
      <c r="H23" s="89">
        <v>1402.457533</v>
      </c>
      <c r="I23" s="89">
        <v>2095</v>
      </c>
      <c r="J23" s="89">
        <v>2095</v>
      </c>
    </row>
    <row r="24" spans="2:10" x14ac:dyDescent="0.25">
      <c r="B24" s="84"/>
      <c r="C24" s="85" t="s">
        <v>264</v>
      </c>
      <c r="D24" s="88" t="s">
        <v>443</v>
      </c>
      <c r="E24" s="87">
        <v>1034.4000000000001</v>
      </c>
      <c r="F24" s="89">
        <v>783.96921799999996</v>
      </c>
      <c r="G24" s="87">
        <v>2643.2289999999998</v>
      </c>
      <c r="H24" s="89">
        <v>2430.960071</v>
      </c>
      <c r="I24" s="89">
        <v>2398</v>
      </c>
      <c r="J24" s="89">
        <v>2308</v>
      </c>
    </row>
    <row r="25" spans="2:10" x14ac:dyDescent="0.25">
      <c r="B25" s="84"/>
      <c r="C25" s="85" t="s">
        <v>265</v>
      </c>
      <c r="D25" s="88" t="s">
        <v>444</v>
      </c>
      <c r="E25" s="87">
        <v>402.5</v>
      </c>
      <c r="F25" s="89">
        <v>212.11013800000001</v>
      </c>
      <c r="G25" s="87">
        <v>956.95349999999996</v>
      </c>
      <c r="H25" s="89">
        <v>676.80203700000004</v>
      </c>
      <c r="I25" s="89">
        <v>1208</v>
      </c>
      <c r="J25" s="89">
        <v>955</v>
      </c>
    </row>
    <row r="26" spans="2:10" x14ac:dyDescent="0.25">
      <c r="B26" s="84"/>
      <c r="C26" s="85" t="s">
        <v>266</v>
      </c>
      <c r="D26" s="88" t="s">
        <v>445</v>
      </c>
      <c r="E26" s="87">
        <v>43.2</v>
      </c>
      <c r="F26" s="89">
        <v>43.085717000000002</v>
      </c>
      <c r="G26" s="87">
        <v>7.5</v>
      </c>
      <c r="H26" s="89">
        <v>7.4977070000000001</v>
      </c>
      <c r="I26" s="89">
        <v>27</v>
      </c>
      <c r="J26" s="89">
        <v>27</v>
      </c>
    </row>
    <row r="27" spans="2:10" s="77" customFormat="1" ht="15.75" x14ac:dyDescent="0.25">
      <c r="B27" s="97" t="s">
        <v>267</v>
      </c>
      <c r="C27" s="98"/>
      <c r="D27" s="95" t="s">
        <v>268</v>
      </c>
      <c r="E27" s="96">
        <f>SUM(E28:E30)</f>
        <v>309.33197699999999</v>
      </c>
      <c r="F27" s="96">
        <f t="shared" ref="F27:J27" si="5">SUM(F28:F30)</f>
        <v>301.71028100000001</v>
      </c>
      <c r="G27" s="96">
        <f t="shared" si="5"/>
        <v>214.166</v>
      </c>
      <c r="H27" s="96">
        <f t="shared" si="5"/>
        <v>206.73054500000001</v>
      </c>
      <c r="I27" s="96">
        <f t="shared" si="5"/>
        <v>219.4</v>
      </c>
      <c r="J27" s="96">
        <f t="shared" si="5"/>
        <v>177.4</v>
      </c>
    </row>
    <row r="28" spans="2:10" x14ac:dyDescent="0.25">
      <c r="B28" s="84"/>
      <c r="C28" s="91" t="s">
        <v>269</v>
      </c>
      <c r="D28" s="88" t="s">
        <v>446</v>
      </c>
      <c r="E28" s="89">
        <v>3.15</v>
      </c>
      <c r="F28" s="89">
        <v>1.832603</v>
      </c>
      <c r="G28" s="89">
        <v>2.5009999999999999</v>
      </c>
      <c r="H28" s="89">
        <v>1.761638</v>
      </c>
      <c r="I28" s="89">
        <v>2.4</v>
      </c>
      <c r="J28" s="89">
        <v>1.4</v>
      </c>
    </row>
    <row r="29" spans="2:10" x14ac:dyDescent="0.25">
      <c r="B29" s="84"/>
      <c r="C29" s="91" t="s">
        <v>270</v>
      </c>
      <c r="D29" s="88" t="s">
        <v>447</v>
      </c>
      <c r="E29" s="89">
        <v>275.66500000000002</v>
      </c>
      <c r="F29" s="89">
        <v>275.19157100000001</v>
      </c>
      <c r="G29" s="89">
        <v>141.64500000000001</v>
      </c>
      <c r="H29" s="89">
        <v>139.685821</v>
      </c>
      <c r="I29" s="89">
        <v>133</v>
      </c>
      <c r="J29" s="89">
        <v>127</v>
      </c>
    </row>
    <row r="30" spans="2:10" x14ac:dyDescent="0.25">
      <c r="B30" s="84"/>
      <c r="C30" s="91" t="s">
        <v>271</v>
      </c>
      <c r="D30" s="88" t="s">
        <v>448</v>
      </c>
      <c r="E30" s="89">
        <v>30.516977000000001</v>
      </c>
      <c r="F30" s="89">
        <v>24.686107</v>
      </c>
      <c r="G30" s="89">
        <v>70.02</v>
      </c>
      <c r="H30" s="89">
        <v>65.283085999999997</v>
      </c>
      <c r="I30" s="89">
        <v>84</v>
      </c>
      <c r="J30" s="89">
        <v>49</v>
      </c>
    </row>
    <row r="31" spans="2:10" s="77" customFormat="1" ht="15.75" x14ac:dyDescent="0.25">
      <c r="B31" s="97" t="s">
        <v>272</v>
      </c>
      <c r="C31" s="98"/>
      <c r="D31" s="95" t="s">
        <v>273</v>
      </c>
      <c r="E31" s="96">
        <f>SUM(E32:E36)</f>
        <v>3926.2855209999998</v>
      </c>
      <c r="F31" s="96">
        <f t="shared" ref="F31:J31" si="6">SUM(F32:F36)</f>
        <v>1594.5001069999998</v>
      </c>
      <c r="G31" s="96">
        <f t="shared" si="6"/>
        <v>2961.7510469999997</v>
      </c>
      <c r="H31" s="96">
        <f t="shared" si="6"/>
        <v>2505.3127919999997</v>
      </c>
      <c r="I31" s="96">
        <f t="shared" si="6"/>
        <v>3407</v>
      </c>
      <c r="J31" s="96">
        <f t="shared" si="6"/>
        <v>2081.6</v>
      </c>
    </row>
    <row r="32" spans="2:10" x14ac:dyDescent="0.25">
      <c r="B32" s="90"/>
      <c r="C32" s="92" t="s">
        <v>274</v>
      </c>
      <c r="D32" s="88" t="s">
        <v>449</v>
      </c>
      <c r="E32" s="89">
        <v>265.389521</v>
      </c>
      <c r="F32" s="89">
        <v>228.53551400000001</v>
      </c>
      <c r="G32" s="89">
        <v>381.572</v>
      </c>
      <c r="H32" s="89">
        <v>351.30934200000002</v>
      </c>
      <c r="I32" s="89">
        <v>465</v>
      </c>
      <c r="J32" s="89">
        <v>440</v>
      </c>
    </row>
    <row r="33" spans="2:10" x14ac:dyDescent="0.25">
      <c r="B33" s="90"/>
      <c r="C33" s="92" t="s">
        <v>275</v>
      </c>
      <c r="D33" s="88" t="s">
        <v>450</v>
      </c>
      <c r="E33" s="89">
        <v>147.755</v>
      </c>
      <c r="F33" s="89">
        <v>94.226951999999997</v>
      </c>
      <c r="G33" s="89">
        <v>134.858</v>
      </c>
      <c r="H33" s="89">
        <v>68.053292999999996</v>
      </c>
      <c r="I33" s="89">
        <v>110</v>
      </c>
      <c r="J33" s="89">
        <v>96</v>
      </c>
    </row>
    <row r="34" spans="2:10" x14ac:dyDescent="0.25">
      <c r="B34" s="90"/>
      <c r="C34" s="92" t="s">
        <v>276</v>
      </c>
      <c r="D34" s="88" t="s">
        <v>451</v>
      </c>
      <c r="E34" s="89">
        <v>70.789000000000001</v>
      </c>
      <c r="F34" s="89">
        <v>7.8371849999999998</v>
      </c>
      <c r="G34" s="89">
        <v>67</v>
      </c>
      <c r="H34" s="89">
        <v>63.197850000000003</v>
      </c>
      <c r="I34" s="89">
        <v>2</v>
      </c>
      <c r="J34" s="89">
        <v>1.6</v>
      </c>
    </row>
    <row r="35" spans="2:10" x14ac:dyDescent="0.25">
      <c r="B35" s="84"/>
      <c r="C35" s="86" t="s">
        <v>277</v>
      </c>
      <c r="D35" s="88" t="s">
        <v>452</v>
      </c>
      <c r="E35" s="87">
        <v>958.35199999999998</v>
      </c>
      <c r="F35" s="87">
        <v>614.90045599999996</v>
      </c>
      <c r="G35" s="87">
        <v>1133.6000469999999</v>
      </c>
      <c r="H35" s="87">
        <v>1114.757844</v>
      </c>
      <c r="I35" s="89">
        <v>1111</v>
      </c>
      <c r="J35" s="87">
        <v>827</v>
      </c>
    </row>
    <row r="36" spans="2:10" x14ac:dyDescent="0.25">
      <c r="B36" s="84"/>
      <c r="C36" s="86" t="s">
        <v>278</v>
      </c>
      <c r="D36" s="88" t="s">
        <v>453</v>
      </c>
      <c r="E36" s="87">
        <v>2484</v>
      </c>
      <c r="F36" s="87">
        <v>649</v>
      </c>
      <c r="G36" s="87">
        <v>1244.721</v>
      </c>
      <c r="H36" s="87">
        <v>907.994463</v>
      </c>
      <c r="I36" s="89">
        <v>1719</v>
      </c>
      <c r="J36" s="87">
        <v>717</v>
      </c>
    </row>
    <row r="37" spans="2:10" s="77" customFormat="1" ht="15.75" x14ac:dyDescent="0.25">
      <c r="B37" s="97" t="s">
        <v>279</v>
      </c>
      <c r="C37" s="98"/>
      <c r="D37" s="95" t="s">
        <v>280</v>
      </c>
      <c r="E37" s="96">
        <f>E38+E39</f>
        <v>1199.0740000000001</v>
      </c>
      <c r="F37" s="96">
        <f t="shared" ref="F37:J37" si="7">F38+F39</f>
        <v>1192.5943090000001</v>
      </c>
      <c r="G37" s="96">
        <f t="shared" si="7"/>
        <v>1025.2</v>
      </c>
      <c r="H37" s="96">
        <f t="shared" si="7"/>
        <v>1012.012385</v>
      </c>
      <c r="I37" s="96">
        <f t="shared" si="7"/>
        <v>1024</v>
      </c>
      <c r="J37" s="96">
        <f t="shared" si="7"/>
        <v>982</v>
      </c>
    </row>
    <row r="38" spans="2:10" x14ac:dyDescent="0.25">
      <c r="B38" s="84"/>
      <c r="C38" s="86" t="s">
        <v>281</v>
      </c>
      <c r="D38" s="88" t="s">
        <v>454</v>
      </c>
      <c r="E38" s="87">
        <v>1110</v>
      </c>
      <c r="F38" s="87">
        <v>1110</v>
      </c>
      <c r="G38" s="87">
        <v>900</v>
      </c>
      <c r="H38" s="87">
        <v>900</v>
      </c>
      <c r="I38" s="89">
        <v>900</v>
      </c>
      <c r="J38" s="87">
        <v>900</v>
      </c>
    </row>
    <row r="39" spans="2:10" x14ac:dyDescent="0.25">
      <c r="B39" s="84"/>
      <c r="C39" s="86" t="s">
        <v>282</v>
      </c>
      <c r="D39" s="88" t="s">
        <v>455</v>
      </c>
      <c r="E39" s="89">
        <v>89.073999999999998</v>
      </c>
      <c r="F39" s="89">
        <v>82.594308999999996</v>
      </c>
      <c r="G39" s="89">
        <v>125.2</v>
      </c>
      <c r="H39" s="89">
        <v>112.01238499999999</v>
      </c>
      <c r="I39" s="89">
        <v>124</v>
      </c>
      <c r="J39" s="87">
        <v>82</v>
      </c>
    </row>
    <row r="40" spans="2:10" s="77" customFormat="1" ht="15.75" x14ac:dyDescent="0.25">
      <c r="B40" s="97" t="s">
        <v>283</v>
      </c>
      <c r="C40" s="98"/>
      <c r="D40" s="95" t="s">
        <v>284</v>
      </c>
      <c r="E40" s="96">
        <f>E41</f>
        <v>575.28968699999996</v>
      </c>
      <c r="F40" s="96">
        <f t="shared" ref="F40:J40" si="8">F41</f>
        <v>522.03299000000004</v>
      </c>
      <c r="G40" s="96">
        <f t="shared" si="8"/>
        <v>875.32449999999994</v>
      </c>
      <c r="H40" s="96">
        <f t="shared" si="8"/>
        <v>747.87674600000003</v>
      </c>
      <c r="I40" s="96">
        <f t="shared" si="8"/>
        <v>799</v>
      </c>
      <c r="J40" s="96">
        <f t="shared" si="8"/>
        <v>678</v>
      </c>
    </row>
    <row r="41" spans="2:10" x14ac:dyDescent="0.25">
      <c r="B41" s="84"/>
      <c r="C41" s="86" t="s">
        <v>285</v>
      </c>
      <c r="D41" s="88" t="s">
        <v>456</v>
      </c>
      <c r="E41" s="89">
        <v>575.28968699999996</v>
      </c>
      <c r="F41" s="89">
        <v>522.03299000000004</v>
      </c>
      <c r="G41" s="89">
        <v>875.32449999999994</v>
      </c>
      <c r="H41" s="89">
        <v>747.87674600000003</v>
      </c>
      <c r="I41" s="89">
        <v>799</v>
      </c>
      <c r="J41" s="87">
        <v>678</v>
      </c>
    </row>
    <row r="42" spans="2:10" s="77" customFormat="1" ht="15.75" x14ac:dyDescent="0.25">
      <c r="B42" s="97" t="s">
        <v>286</v>
      </c>
      <c r="C42" s="98"/>
      <c r="D42" s="95" t="s">
        <v>468</v>
      </c>
      <c r="E42" s="96">
        <f>E43</f>
        <v>17336.382147</v>
      </c>
      <c r="F42" s="96">
        <f t="shared" ref="F42:J42" si="9">F43</f>
        <v>16160.834572</v>
      </c>
      <c r="G42" s="96">
        <f t="shared" si="9"/>
        <v>16849.936000000002</v>
      </c>
      <c r="H42" s="96">
        <f t="shared" si="9"/>
        <v>16114.764062</v>
      </c>
      <c r="I42" s="96">
        <f t="shared" si="9"/>
        <v>6439</v>
      </c>
      <c r="J42" s="96">
        <f t="shared" si="9"/>
        <v>6228</v>
      </c>
    </row>
    <row r="43" spans="2:10" x14ac:dyDescent="0.25">
      <c r="B43" s="84"/>
      <c r="C43" s="86" t="s">
        <v>287</v>
      </c>
      <c r="D43" s="88" t="s">
        <v>457</v>
      </c>
      <c r="E43" s="87">
        <v>17336.382147</v>
      </c>
      <c r="F43" s="87">
        <v>16160.834572</v>
      </c>
      <c r="G43" s="87">
        <v>16849.936000000002</v>
      </c>
      <c r="H43" s="87">
        <v>16114.764062</v>
      </c>
      <c r="I43" s="89">
        <v>6439</v>
      </c>
      <c r="J43" s="87">
        <v>6228</v>
      </c>
    </row>
    <row r="44" spans="2:10" s="77" customFormat="1" ht="15.75" x14ac:dyDescent="0.25">
      <c r="B44" s="97" t="s">
        <v>288</v>
      </c>
      <c r="C44" s="98"/>
      <c r="D44" s="95" t="s">
        <v>289</v>
      </c>
      <c r="E44" s="96">
        <f>E45+E46+E47</f>
        <v>226.15687700000001</v>
      </c>
      <c r="F44" s="96">
        <f t="shared" ref="F44:J44" si="10">F45+F46+F47</f>
        <v>169.365239</v>
      </c>
      <c r="G44" s="96">
        <f t="shared" si="10"/>
        <v>1558.2625</v>
      </c>
      <c r="H44" s="96">
        <f t="shared" si="10"/>
        <v>823.98394899999994</v>
      </c>
      <c r="I44" s="96">
        <f t="shared" si="10"/>
        <v>364</v>
      </c>
      <c r="J44" s="96">
        <f t="shared" si="10"/>
        <v>187</v>
      </c>
    </row>
    <row r="45" spans="2:10" x14ac:dyDescent="0.25">
      <c r="B45" s="84"/>
      <c r="C45" s="86" t="s">
        <v>290</v>
      </c>
      <c r="D45" s="88" t="s">
        <v>458</v>
      </c>
      <c r="E45" s="89">
        <v>202.79650000000001</v>
      </c>
      <c r="F45" s="89">
        <v>149.45188300000001</v>
      </c>
      <c r="G45" s="89">
        <v>176.26249999999999</v>
      </c>
      <c r="H45" s="89">
        <v>142.35006899999999</v>
      </c>
      <c r="I45" s="89">
        <v>352</v>
      </c>
      <c r="J45" s="89">
        <v>176</v>
      </c>
    </row>
    <row r="46" spans="2:10" x14ac:dyDescent="0.25">
      <c r="B46" s="84"/>
      <c r="C46" s="86" t="s">
        <v>291</v>
      </c>
      <c r="D46" s="88" t="s">
        <v>459</v>
      </c>
      <c r="E46" s="89">
        <v>23.360377</v>
      </c>
      <c r="F46" s="89">
        <v>19.913356</v>
      </c>
      <c r="G46" s="89">
        <v>0</v>
      </c>
      <c r="H46" s="89">
        <v>0</v>
      </c>
      <c r="I46" s="89">
        <v>0</v>
      </c>
      <c r="J46" s="89">
        <v>0</v>
      </c>
    </row>
    <row r="47" spans="2:10" x14ac:dyDescent="0.25">
      <c r="B47" s="84"/>
      <c r="C47" s="86" t="s">
        <v>292</v>
      </c>
      <c r="D47" s="88" t="s">
        <v>293</v>
      </c>
      <c r="E47" s="89">
        <v>0</v>
      </c>
      <c r="F47" s="89">
        <v>0</v>
      </c>
      <c r="G47" s="89">
        <v>1382</v>
      </c>
      <c r="H47" s="89">
        <v>681.63387999999998</v>
      </c>
      <c r="I47" s="89">
        <v>12</v>
      </c>
      <c r="J47" s="89">
        <v>11</v>
      </c>
    </row>
    <row r="48" spans="2:10" s="77" customFormat="1" ht="15.75" x14ac:dyDescent="0.25">
      <c r="B48" s="97" t="s">
        <v>294</v>
      </c>
      <c r="C48" s="98"/>
      <c r="D48" s="95" t="s">
        <v>295</v>
      </c>
      <c r="E48" s="96">
        <f>SUM(E49:E57)</f>
        <v>832.25172800000007</v>
      </c>
      <c r="F48" s="96">
        <f t="shared" ref="F48:I48" si="11">SUM(F49:F57)</f>
        <v>637.50359199999991</v>
      </c>
      <c r="G48" s="96">
        <f t="shared" si="11"/>
        <v>726.69695699999988</v>
      </c>
      <c r="H48" s="96">
        <f t="shared" si="11"/>
        <v>609.73326799999995</v>
      </c>
      <c r="I48" s="96">
        <f t="shared" si="11"/>
        <v>1042</v>
      </c>
      <c r="J48" s="96">
        <f>SUM(J49:J57)</f>
        <v>887</v>
      </c>
    </row>
    <row r="49" spans="2:10" x14ac:dyDescent="0.25">
      <c r="B49" s="90"/>
      <c r="C49" s="85" t="s">
        <v>296</v>
      </c>
      <c r="D49" s="88" t="s">
        <v>460</v>
      </c>
      <c r="E49" s="89">
        <v>168.225426</v>
      </c>
      <c r="F49" s="89">
        <v>167.95739900000001</v>
      </c>
      <c r="G49" s="89">
        <v>80.526827999999995</v>
      </c>
      <c r="H49" s="89">
        <v>73.479001999999994</v>
      </c>
      <c r="I49" s="89">
        <v>476</v>
      </c>
      <c r="J49" s="89">
        <v>467</v>
      </c>
    </row>
    <row r="50" spans="2:10" x14ac:dyDescent="0.25">
      <c r="B50" s="90"/>
      <c r="C50" s="85" t="s">
        <v>297</v>
      </c>
      <c r="D50" s="88" t="s">
        <v>461</v>
      </c>
      <c r="E50" s="89">
        <v>36.610892</v>
      </c>
      <c r="F50" s="89">
        <v>35.089655999999998</v>
      </c>
      <c r="G50" s="89">
        <v>249.81</v>
      </c>
      <c r="H50" s="89">
        <v>232.991941</v>
      </c>
      <c r="I50" s="89">
        <v>143</v>
      </c>
      <c r="J50" s="89">
        <v>110</v>
      </c>
    </row>
    <row r="51" spans="2:10" x14ac:dyDescent="0.25">
      <c r="B51" s="84"/>
      <c r="C51" s="85" t="s">
        <v>298</v>
      </c>
      <c r="D51" s="86" t="s">
        <v>395</v>
      </c>
      <c r="E51" s="89">
        <v>365.22500000000002</v>
      </c>
      <c r="F51" s="89">
        <v>275.88581499999998</v>
      </c>
      <c r="G51" s="89">
        <v>242.01953599999999</v>
      </c>
      <c r="H51" s="89">
        <v>184.43370899999999</v>
      </c>
      <c r="I51" s="89">
        <v>306</v>
      </c>
      <c r="J51" s="89">
        <v>225</v>
      </c>
    </row>
    <row r="52" spans="2:10" x14ac:dyDescent="0.25">
      <c r="B52" s="84"/>
      <c r="C52" s="85" t="s">
        <v>299</v>
      </c>
      <c r="D52" s="88" t="s">
        <v>462</v>
      </c>
      <c r="E52" s="89">
        <v>0</v>
      </c>
      <c r="F52" s="89">
        <v>0</v>
      </c>
      <c r="G52" s="89">
        <v>0</v>
      </c>
      <c r="H52" s="89">
        <v>0</v>
      </c>
      <c r="I52">
        <v>2</v>
      </c>
      <c r="J52" s="89">
        <v>0</v>
      </c>
    </row>
    <row r="53" spans="2:10" x14ac:dyDescent="0.25">
      <c r="B53" s="84"/>
      <c r="C53" s="85" t="s">
        <v>300</v>
      </c>
      <c r="D53" s="88" t="s">
        <v>463</v>
      </c>
      <c r="E53" s="89">
        <v>18.76051</v>
      </c>
      <c r="F53" s="89">
        <v>16.015273000000001</v>
      </c>
      <c r="G53" s="89">
        <v>56.683233000000001</v>
      </c>
      <c r="H53" s="89">
        <v>56.250526000000001</v>
      </c>
      <c r="I53" s="89">
        <v>60</v>
      </c>
      <c r="J53" s="89">
        <v>41</v>
      </c>
    </row>
    <row r="54" spans="2:10" x14ac:dyDescent="0.25">
      <c r="B54" s="84"/>
      <c r="C54" s="85" t="s">
        <v>301</v>
      </c>
      <c r="D54" s="88" t="s">
        <v>464</v>
      </c>
      <c r="E54" s="89">
        <v>7.1478999999999999</v>
      </c>
      <c r="F54" s="89">
        <v>7.0087320000000002</v>
      </c>
      <c r="G54" s="89">
        <v>3.290486</v>
      </c>
      <c r="H54" s="89">
        <v>3.290486</v>
      </c>
      <c r="I54" s="89">
        <v>0</v>
      </c>
      <c r="J54" s="89">
        <v>0</v>
      </c>
    </row>
    <row r="55" spans="2:10" x14ac:dyDescent="0.25">
      <c r="B55" s="84"/>
      <c r="C55" s="85" t="s">
        <v>302</v>
      </c>
      <c r="D55" s="88" t="s">
        <v>465</v>
      </c>
      <c r="E55" s="89">
        <v>16.23</v>
      </c>
      <c r="F55" s="89">
        <v>15.292436</v>
      </c>
      <c r="G55" s="83">
        <v>0</v>
      </c>
      <c r="H55" s="83">
        <v>0</v>
      </c>
      <c r="I55">
        <v>4</v>
      </c>
      <c r="J55">
        <v>1</v>
      </c>
    </row>
    <row r="56" spans="2:10" x14ac:dyDescent="0.25">
      <c r="B56" s="84"/>
      <c r="C56" s="85" t="s">
        <v>303</v>
      </c>
      <c r="D56" s="88" t="s">
        <v>466</v>
      </c>
      <c r="E56" s="89">
        <v>119.15</v>
      </c>
      <c r="F56" s="89">
        <v>119.14017200000001</v>
      </c>
      <c r="G56" s="89">
        <v>0</v>
      </c>
      <c r="H56" s="89">
        <v>0</v>
      </c>
      <c r="I56" s="89">
        <v>14</v>
      </c>
      <c r="J56" s="89">
        <v>14</v>
      </c>
    </row>
    <row r="57" spans="2:10" x14ac:dyDescent="0.25">
      <c r="B57" s="84"/>
      <c r="C57" s="85" t="s">
        <v>304</v>
      </c>
      <c r="D57" s="88" t="s">
        <v>467</v>
      </c>
      <c r="E57" s="89">
        <v>100.902</v>
      </c>
      <c r="F57" s="89">
        <v>1.114109</v>
      </c>
      <c r="G57" s="89">
        <v>94.366873999999996</v>
      </c>
      <c r="H57" s="89">
        <v>59.287604000000002</v>
      </c>
      <c r="I57" s="89">
        <v>37</v>
      </c>
      <c r="J57" s="89">
        <v>29</v>
      </c>
    </row>
    <row r="58" spans="2:10" ht="19.5" thickBot="1" x14ac:dyDescent="0.35">
      <c r="B58" s="376" t="s">
        <v>305</v>
      </c>
      <c r="C58" s="377"/>
      <c r="D58" s="377"/>
      <c r="E58" s="76">
        <f>E48+E44+E42+E40+E37+E31+E27+E16+E13+E11+E8+E5</f>
        <v>57051.612790000006</v>
      </c>
      <c r="F58" s="76">
        <f t="shared" ref="F58:J58" si="12">F48+F44+F42+F40+F37+F31+F27+F16+F13+F11+F8+F5</f>
        <v>51791.173307999998</v>
      </c>
      <c r="G58" s="76">
        <f t="shared" si="12"/>
        <v>63262.774003999999</v>
      </c>
      <c r="H58" s="76">
        <f t="shared" si="12"/>
        <v>59977.295696000001</v>
      </c>
      <c r="I58" s="76">
        <f>I48+I44+I42+I40+I37+I31+I27+I16+I13+I11+I8+I5</f>
        <v>55883.4</v>
      </c>
      <c r="J58" s="76">
        <f t="shared" si="12"/>
        <v>52443.5</v>
      </c>
    </row>
    <row r="60" spans="2:10" x14ac:dyDescent="0.25">
      <c r="J60" s="349">
        <f>J58-H58</f>
        <v>-7533.795696000001</v>
      </c>
    </row>
    <row r="63" spans="2:10" ht="15.75" thickBot="1" x14ac:dyDescent="0.3"/>
    <row r="64" spans="2:10" x14ac:dyDescent="0.25">
      <c r="B64" s="372" t="s">
        <v>239</v>
      </c>
      <c r="C64" s="373"/>
      <c r="D64" s="373"/>
      <c r="E64" s="353" t="s">
        <v>171</v>
      </c>
      <c r="F64" s="354"/>
      <c r="G64" s="353" t="s">
        <v>172</v>
      </c>
      <c r="H64" s="354"/>
      <c r="I64" s="353" t="s">
        <v>430</v>
      </c>
      <c r="J64" s="354"/>
    </row>
    <row r="65" spans="2:13" x14ac:dyDescent="0.25">
      <c r="B65" s="374"/>
      <c r="C65" s="375"/>
      <c r="D65" s="375"/>
      <c r="E65" s="58" t="s">
        <v>173</v>
      </c>
      <c r="F65" s="58" t="s">
        <v>174</v>
      </c>
      <c r="G65" s="58" t="s">
        <v>173</v>
      </c>
      <c r="H65" s="58" t="s">
        <v>174</v>
      </c>
      <c r="I65" s="58" t="s">
        <v>173</v>
      </c>
      <c r="J65" s="58" t="s">
        <v>174</v>
      </c>
    </row>
    <row r="66" spans="2:13" ht="15.75" x14ac:dyDescent="0.25">
      <c r="B66" s="93"/>
      <c r="C66" s="94"/>
      <c r="D66" s="95" t="s">
        <v>241</v>
      </c>
      <c r="E66" s="96">
        <v>21329.936000000002</v>
      </c>
      <c r="F66" s="96">
        <v>21217.649162999998</v>
      </c>
      <c r="G66" s="96">
        <v>23442.534</v>
      </c>
      <c r="H66" s="96">
        <v>23364.851480000001</v>
      </c>
      <c r="I66" s="96">
        <v>27685</v>
      </c>
      <c r="J66" s="96">
        <v>27458</v>
      </c>
      <c r="K66" s="348">
        <f>J66/I66</f>
        <v>0.99180061405093012</v>
      </c>
      <c r="L66" s="349">
        <f>J66-F66</f>
        <v>6240.3508370000018</v>
      </c>
      <c r="M66" s="349">
        <f>J66-H66</f>
        <v>4093.1485199999988</v>
      </c>
    </row>
    <row r="67" spans="2:13" ht="15.75" x14ac:dyDescent="0.25">
      <c r="B67" s="97"/>
      <c r="C67" s="98"/>
      <c r="D67" s="95" t="s">
        <v>245</v>
      </c>
      <c r="E67" s="96">
        <v>4705.2478529999998</v>
      </c>
      <c r="F67" s="96">
        <v>4347.3020219999999</v>
      </c>
      <c r="G67" s="96">
        <v>5916.2</v>
      </c>
      <c r="H67" s="96">
        <v>5606.7879929999999</v>
      </c>
      <c r="I67" s="96">
        <v>3172</v>
      </c>
      <c r="J67" s="96">
        <v>2747</v>
      </c>
      <c r="K67" s="348">
        <f t="shared" ref="K67:K77" si="13">J67/I67</f>
        <v>0.86601513240857508</v>
      </c>
      <c r="L67" s="349">
        <f t="shared" ref="L67:L77" si="14">J67-F67</f>
        <v>-1600.3020219999999</v>
      </c>
      <c r="M67" s="349">
        <f t="shared" ref="M67:M77" si="15">J67-H67</f>
        <v>-2859.7879929999999</v>
      </c>
    </row>
    <row r="68" spans="2:13" ht="15.75" x14ac:dyDescent="0.25">
      <c r="B68" s="97"/>
      <c r="C68" s="98"/>
      <c r="D68" s="95" t="s">
        <v>249</v>
      </c>
      <c r="E68" s="96">
        <v>2401.8020000000001</v>
      </c>
      <c r="F68" s="96">
        <v>2226.9339329999998</v>
      </c>
      <c r="G68" s="96">
        <v>3107.01</v>
      </c>
      <c r="H68" s="96">
        <v>3093.5310380000001</v>
      </c>
      <c r="I68" s="96">
        <v>4125</v>
      </c>
      <c r="J68" s="96">
        <v>4114</v>
      </c>
      <c r="K68" s="348">
        <f t="shared" si="13"/>
        <v>0.99733333333333329</v>
      </c>
      <c r="L68" s="349">
        <f t="shared" si="14"/>
        <v>1887.0660670000002</v>
      </c>
      <c r="M68" s="349">
        <f t="shared" si="15"/>
        <v>1020.4689619999999</v>
      </c>
    </row>
    <row r="69" spans="2:13" ht="15.75" x14ac:dyDescent="0.25">
      <c r="B69" s="97"/>
      <c r="C69" s="98"/>
      <c r="D69" s="95" t="s">
        <v>252</v>
      </c>
      <c r="E69" s="96">
        <v>1.875</v>
      </c>
      <c r="F69" s="96">
        <v>1.0320400000000001</v>
      </c>
      <c r="G69" s="96">
        <v>1.85</v>
      </c>
      <c r="H69" s="96">
        <v>1.7798860000000001</v>
      </c>
      <c r="I69" s="96">
        <v>1</v>
      </c>
      <c r="J69" s="96">
        <v>0.5</v>
      </c>
      <c r="K69" s="348">
        <f t="shared" si="13"/>
        <v>0.5</v>
      </c>
      <c r="L69" s="349">
        <f t="shared" si="14"/>
        <v>-0.53204000000000007</v>
      </c>
      <c r="M69" s="349">
        <f t="shared" si="15"/>
        <v>-1.2798860000000001</v>
      </c>
    </row>
    <row r="70" spans="2:13" ht="15.75" x14ac:dyDescent="0.25">
      <c r="B70" s="97"/>
      <c r="C70" s="98"/>
      <c r="D70" s="95" t="s">
        <v>256</v>
      </c>
      <c r="E70" s="96">
        <v>4207.9800000000005</v>
      </c>
      <c r="F70" s="96">
        <v>3419.7150599999995</v>
      </c>
      <c r="G70" s="96">
        <v>6583.8429999999989</v>
      </c>
      <c r="H70" s="96">
        <v>5889.9315520000009</v>
      </c>
      <c r="I70" s="96">
        <v>7606</v>
      </c>
      <c r="J70" s="96">
        <v>6903</v>
      </c>
      <c r="K70" s="348">
        <f t="shared" si="13"/>
        <v>0.90757296870891402</v>
      </c>
      <c r="L70" s="349">
        <f t="shared" si="14"/>
        <v>3483.2849400000005</v>
      </c>
      <c r="M70" s="349">
        <f t="shared" si="15"/>
        <v>1013.0684479999991</v>
      </c>
    </row>
    <row r="71" spans="2:13" ht="15.75" x14ac:dyDescent="0.25">
      <c r="B71" s="97"/>
      <c r="C71" s="98"/>
      <c r="D71" s="95" t="s">
        <v>268</v>
      </c>
      <c r="E71" s="96">
        <v>309.33197699999999</v>
      </c>
      <c r="F71" s="96">
        <v>301.71028100000001</v>
      </c>
      <c r="G71" s="96">
        <v>214.166</v>
      </c>
      <c r="H71" s="96">
        <v>206.73054500000001</v>
      </c>
      <c r="I71" s="96">
        <v>219.4</v>
      </c>
      <c r="J71" s="96">
        <v>177.4</v>
      </c>
      <c r="K71" s="348">
        <f t="shared" si="13"/>
        <v>0.80856882406563357</v>
      </c>
      <c r="L71" s="349">
        <f t="shared" si="14"/>
        <v>-124.310281</v>
      </c>
      <c r="M71" s="349">
        <f t="shared" si="15"/>
        <v>-29.330545000000001</v>
      </c>
    </row>
    <row r="72" spans="2:13" ht="15.75" x14ac:dyDescent="0.25">
      <c r="B72" s="97"/>
      <c r="C72" s="98"/>
      <c r="D72" s="95" t="s">
        <v>273</v>
      </c>
      <c r="E72" s="96">
        <v>3926.2855209999998</v>
      </c>
      <c r="F72" s="96">
        <v>1594.5001069999998</v>
      </c>
      <c r="G72" s="96">
        <v>2961.7510469999997</v>
      </c>
      <c r="H72" s="96">
        <v>2505.3127919999997</v>
      </c>
      <c r="I72" s="96">
        <v>3407</v>
      </c>
      <c r="J72" s="96">
        <v>2081.6</v>
      </c>
      <c r="K72" s="348">
        <f t="shared" si="13"/>
        <v>0.61097739947167595</v>
      </c>
      <c r="L72" s="349">
        <f t="shared" si="14"/>
        <v>487.09989300000007</v>
      </c>
      <c r="M72" s="349">
        <f t="shared" si="15"/>
        <v>-423.71279199999981</v>
      </c>
    </row>
    <row r="73" spans="2:13" ht="15.75" x14ac:dyDescent="0.25">
      <c r="B73" s="97"/>
      <c r="C73" s="98"/>
      <c r="D73" s="95" t="s">
        <v>280</v>
      </c>
      <c r="E73" s="96">
        <v>1199.0740000000001</v>
      </c>
      <c r="F73" s="96">
        <v>1192.5943090000001</v>
      </c>
      <c r="G73" s="96">
        <v>1025.2</v>
      </c>
      <c r="H73" s="96">
        <v>1012.012385</v>
      </c>
      <c r="I73" s="96">
        <v>1024</v>
      </c>
      <c r="J73" s="96">
        <v>982</v>
      </c>
      <c r="K73" s="348">
        <f t="shared" si="13"/>
        <v>0.958984375</v>
      </c>
      <c r="L73" s="349">
        <f t="shared" si="14"/>
        <v>-210.59430900000007</v>
      </c>
      <c r="M73" s="349">
        <f t="shared" si="15"/>
        <v>-30.012384999999995</v>
      </c>
    </row>
    <row r="74" spans="2:13" ht="15.75" x14ac:dyDescent="0.25">
      <c r="B74" s="97"/>
      <c r="C74" s="98"/>
      <c r="D74" s="95" t="s">
        <v>284</v>
      </c>
      <c r="E74" s="96">
        <v>575.28968699999996</v>
      </c>
      <c r="F74" s="96">
        <v>522.03299000000004</v>
      </c>
      <c r="G74" s="96">
        <v>875.32449999999994</v>
      </c>
      <c r="H74" s="96">
        <v>747.87674600000003</v>
      </c>
      <c r="I74" s="96">
        <v>799</v>
      </c>
      <c r="J74" s="96">
        <v>678</v>
      </c>
      <c r="K74" s="348">
        <f t="shared" si="13"/>
        <v>0.84856070087609514</v>
      </c>
      <c r="L74" s="349">
        <f t="shared" si="14"/>
        <v>155.96700999999996</v>
      </c>
      <c r="M74" s="349">
        <f t="shared" si="15"/>
        <v>-69.876746000000026</v>
      </c>
    </row>
    <row r="75" spans="2:13" ht="15.75" x14ac:dyDescent="0.25">
      <c r="B75" s="97"/>
      <c r="C75" s="98"/>
      <c r="D75" s="95" t="s">
        <v>468</v>
      </c>
      <c r="E75" s="96">
        <v>17336.382147</v>
      </c>
      <c r="F75" s="96">
        <v>16160.834572</v>
      </c>
      <c r="G75" s="96">
        <v>16849.936000000002</v>
      </c>
      <c r="H75" s="96">
        <v>16114.764062</v>
      </c>
      <c r="I75" s="96">
        <v>6439</v>
      </c>
      <c r="J75" s="96">
        <v>6228</v>
      </c>
      <c r="K75" s="348">
        <f t="shared" si="13"/>
        <v>0.96723093648082004</v>
      </c>
      <c r="L75" s="349">
        <f t="shared" si="14"/>
        <v>-9932.8345719999998</v>
      </c>
      <c r="M75" s="349">
        <f t="shared" si="15"/>
        <v>-9886.7640620000002</v>
      </c>
    </row>
    <row r="76" spans="2:13" ht="15.75" x14ac:dyDescent="0.25">
      <c r="B76" s="97"/>
      <c r="C76" s="98"/>
      <c r="D76" s="95" t="s">
        <v>289</v>
      </c>
      <c r="E76" s="96">
        <v>226.15687700000001</v>
      </c>
      <c r="F76" s="96">
        <v>169.365239</v>
      </c>
      <c r="G76" s="96">
        <v>1558.2625</v>
      </c>
      <c r="H76" s="96">
        <v>823.98394899999994</v>
      </c>
      <c r="I76" s="96">
        <v>364</v>
      </c>
      <c r="J76" s="96">
        <v>187</v>
      </c>
      <c r="K76" s="348">
        <f t="shared" si="13"/>
        <v>0.51373626373626369</v>
      </c>
      <c r="L76" s="349">
        <f t="shared" si="14"/>
        <v>17.634760999999997</v>
      </c>
      <c r="M76" s="349">
        <f t="shared" si="15"/>
        <v>-636.98394899999994</v>
      </c>
    </row>
    <row r="77" spans="2:13" ht="15.75" x14ac:dyDescent="0.25">
      <c r="B77" s="97"/>
      <c r="C77" s="98"/>
      <c r="D77" s="95" t="s">
        <v>295</v>
      </c>
      <c r="E77" s="96">
        <v>832.25172800000007</v>
      </c>
      <c r="F77" s="96">
        <v>637.50359199999991</v>
      </c>
      <c r="G77" s="96">
        <v>726.69695699999988</v>
      </c>
      <c r="H77" s="96">
        <v>609.73326799999995</v>
      </c>
      <c r="I77" s="96">
        <v>1042</v>
      </c>
      <c r="J77" s="96">
        <v>887</v>
      </c>
      <c r="K77" s="348">
        <f t="shared" si="13"/>
        <v>0.8512476007677543</v>
      </c>
      <c r="L77" s="349">
        <f t="shared" si="14"/>
        <v>249.49640800000009</v>
      </c>
      <c r="M77" s="349">
        <f t="shared" si="15"/>
        <v>277.26673200000005</v>
      </c>
    </row>
    <row r="81" spans="4:10" ht="15.75" thickBot="1" x14ac:dyDescent="0.3"/>
    <row r="82" spans="4:10" x14ac:dyDescent="0.25">
      <c r="E82" s="353" t="s">
        <v>171</v>
      </c>
      <c r="F82" s="354"/>
      <c r="G82" s="353" t="s">
        <v>172</v>
      </c>
      <c r="H82" s="354"/>
      <c r="I82" s="353" t="s">
        <v>430</v>
      </c>
      <c r="J82" s="354"/>
    </row>
    <row r="83" spans="4:10" ht="15.75" x14ac:dyDescent="0.25">
      <c r="D83" s="95" t="s">
        <v>295</v>
      </c>
      <c r="E83" s="58" t="s">
        <v>173</v>
      </c>
      <c r="F83" s="58" t="s">
        <v>174</v>
      </c>
      <c r="G83" s="58" t="s">
        <v>173</v>
      </c>
      <c r="H83" s="58" t="s">
        <v>174</v>
      </c>
      <c r="I83" s="58" t="s">
        <v>173</v>
      </c>
      <c r="J83" s="58" t="s">
        <v>174</v>
      </c>
    </row>
    <row r="84" spans="4:10" x14ac:dyDescent="0.25">
      <c r="D84" s="88" t="s">
        <v>460</v>
      </c>
      <c r="E84" s="89">
        <v>168.225426</v>
      </c>
      <c r="F84" s="89">
        <v>167.95739900000001</v>
      </c>
      <c r="G84" s="89">
        <v>80.526827999999995</v>
      </c>
      <c r="H84" s="89">
        <v>73.479001999999994</v>
      </c>
      <c r="I84" s="89">
        <v>476</v>
      </c>
      <c r="J84" s="89">
        <v>467</v>
      </c>
    </row>
    <row r="85" spans="4:10" x14ac:dyDescent="0.25">
      <c r="D85" s="88" t="s">
        <v>461</v>
      </c>
      <c r="E85" s="89">
        <v>36.610892</v>
      </c>
      <c r="F85" s="89">
        <v>35.089655999999998</v>
      </c>
      <c r="G85" s="89">
        <v>249.81</v>
      </c>
      <c r="H85" s="89">
        <v>232.991941</v>
      </c>
      <c r="I85" s="89">
        <v>143</v>
      </c>
      <c r="J85" s="89">
        <v>110</v>
      </c>
    </row>
    <row r="86" spans="4:10" x14ac:dyDescent="0.25">
      <c r="D86" s="86" t="s">
        <v>395</v>
      </c>
      <c r="E86" s="89">
        <v>365.22500000000002</v>
      </c>
      <c r="F86" s="89">
        <v>275.88581499999998</v>
      </c>
      <c r="G86" s="89">
        <v>242.01953599999999</v>
      </c>
      <c r="H86" s="89">
        <v>184.43370899999999</v>
      </c>
      <c r="I86" s="89">
        <v>306</v>
      </c>
      <c r="J86" s="89">
        <v>225</v>
      </c>
    </row>
    <row r="87" spans="4:10" x14ac:dyDescent="0.25">
      <c r="D87" s="88" t="s">
        <v>462</v>
      </c>
      <c r="E87" s="89">
        <v>0</v>
      </c>
      <c r="F87" s="89">
        <v>0</v>
      </c>
      <c r="G87" s="89">
        <v>0</v>
      </c>
      <c r="H87" s="89">
        <v>0</v>
      </c>
      <c r="I87">
        <v>2</v>
      </c>
      <c r="J87" s="89">
        <v>0</v>
      </c>
    </row>
    <row r="88" spans="4:10" x14ac:dyDescent="0.25">
      <c r="D88" s="88" t="s">
        <v>463</v>
      </c>
      <c r="E88" s="89">
        <v>18.76051</v>
      </c>
      <c r="F88" s="89">
        <v>16.015273000000001</v>
      </c>
      <c r="G88" s="89">
        <v>56.683233000000001</v>
      </c>
      <c r="H88" s="89">
        <v>56.250526000000001</v>
      </c>
      <c r="I88" s="89">
        <v>60</v>
      </c>
      <c r="J88" s="89">
        <v>41</v>
      </c>
    </row>
    <row r="89" spans="4:10" x14ac:dyDescent="0.25">
      <c r="D89" s="88" t="s">
        <v>464</v>
      </c>
      <c r="E89" s="89">
        <v>7.1478999999999999</v>
      </c>
      <c r="F89" s="89">
        <v>7.0087320000000002</v>
      </c>
      <c r="G89" s="89">
        <v>3.290486</v>
      </c>
      <c r="H89" s="89">
        <v>3.290486</v>
      </c>
      <c r="I89" s="89">
        <v>0</v>
      </c>
      <c r="J89" s="89">
        <v>0</v>
      </c>
    </row>
    <row r="90" spans="4:10" x14ac:dyDescent="0.25">
      <c r="D90" s="88" t="s">
        <v>465</v>
      </c>
      <c r="E90" s="89">
        <v>16.23</v>
      </c>
      <c r="F90" s="89">
        <v>15.292436</v>
      </c>
      <c r="G90" s="83">
        <v>0</v>
      </c>
      <c r="H90" s="83">
        <v>0</v>
      </c>
      <c r="I90">
        <v>4</v>
      </c>
      <c r="J90">
        <v>1</v>
      </c>
    </row>
    <row r="91" spans="4:10" x14ac:dyDescent="0.25">
      <c r="D91" s="88" t="s">
        <v>466</v>
      </c>
      <c r="E91" s="89">
        <v>119.15</v>
      </c>
      <c r="F91" s="89">
        <v>119.14017200000001</v>
      </c>
      <c r="G91" s="89">
        <v>0</v>
      </c>
      <c r="H91" s="89">
        <v>0</v>
      </c>
      <c r="I91" s="89">
        <v>14</v>
      </c>
      <c r="J91" s="89">
        <v>14</v>
      </c>
    </row>
    <row r="92" spans="4:10" x14ac:dyDescent="0.25">
      <c r="D92" s="88" t="s">
        <v>467</v>
      </c>
      <c r="E92" s="89">
        <v>100.902</v>
      </c>
      <c r="F92" s="89">
        <v>1.114109</v>
      </c>
      <c r="G92" s="89">
        <v>94.366873999999996</v>
      </c>
      <c r="H92" s="89">
        <v>59.287604000000002</v>
      </c>
      <c r="I92" s="89">
        <v>37</v>
      </c>
      <c r="J92" s="89">
        <v>29</v>
      </c>
    </row>
    <row r="96" spans="4:10" ht="15.75" thickBot="1" x14ac:dyDescent="0.3"/>
    <row r="97" spans="4:10" x14ac:dyDescent="0.25">
      <c r="E97" s="353" t="s">
        <v>171</v>
      </c>
      <c r="F97" s="354"/>
      <c r="G97" s="353" t="s">
        <v>172</v>
      </c>
      <c r="H97" s="354"/>
      <c r="I97" s="353" t="s">
        <v>430</v>
      </c>
      <c r="J97" s="354"/>
    </row>
    <row r="98" spans="4:10" ht="15.75" x14ac:dyDescent="0.25">
      <c r="D98" s="95" t="s">
        <v>273</v>
      </c>
      <c r="E98" s="58" t="s">
        <v>173</v>
      </c>
      <c r="F98" s="58" t="s">
        <v>174</v>
      </c>
      <c r="G98" s="58" t="s">
        <v>173</v>
      </c>
      <c r="H98" s="58" t="s">
        <v>174</v>
      </c>
      <c r="I98" s="58" t="s">
        <v>173</v>
      </c>
      <c r="J98" s="58" t="s">
        <v>174</v>
      </c>
    </row>
    <row r="99" spans="4:10" x14ac:dyDescent="0.25">
      <c r="D99" s="88" t="s">
        <v>449</v>
      </c>
      <c r="E99" s="89">
        <v>265.389521</v>
      </c>
      <c r="F99" s="89">
        <v>228.53551400000001</v>
      </c>
      <c r="G99" s="89">
        <v>381.572</v>
      </c>
      <c r="H99" s="89">
        <v>351.30934200000002</v>
      </c>
      <c r="I99" s="89">
        <v>465</v>
      </c>
      <c r="J99" s="89">
        <v>440</v>
      </c>
    </row>
    <row r="100" spans="4:10" x14ac:dyDescent="0.25">
      <c r="D100" s="88" t="s">
        <v>450</v>
      </c>
      <c r="E100" s="89">
        <v>147.755</v>
      </c>
      <c r="F100" s="89">
        <v>94.226951999999997</v>
      </c>
      <c r="G100" s="89">
        <v>134.858</v>
      </c>
      <c r="H100" s="89">
        <v>68.053292999999996</v>
      </c>
      <c r="I100" s="89">
        <v>110</v>
      </c>
      <c r="J100" s="89">
        <v>96</v>
      </c>
    </row>
    <row r="101" spans="4:10" x14ac:dyDescent="0.25">
      <c r="D101" s="88" t="s">
        <v>451</v>
      </c>
      <c r="E101" s="89">
        <v>70.789000000000001</v>
      </c>
      <c r="F101" s="89">
        <v>7.8371849999999998</v>
      </c>
      <c r="G101" s="89">
        <v>67</v>
      </c>
      <c r="H101" s="89">
        <v>63.197850000000003</v>
      </c>
      <c r="I101" s="89">
        <v>2</v>
      </c>
      <c r="J101" s="89">
        <v>1.6</v>
      </c>
    </row>
    <row r="102" spans="4:10" x14ac:dyDescent="0.25">
      <c r="D102" s="88" t="s">
        <v>452</v>
      </c>
      <c r="E102" s="87">
        <v>958.35199999999998</v>
      </c>
      <c r="F102" s="87">
        <v>614.90045599999996</v>
      </c>
      <c r="G102" s="87">
        <v>1133.6000469999999</v>
      </c>
      <c r="H102" s="87">
        <v>1114.757844</v>
      </c>
      <c r="I102" s="89">
        <v>1111</v>
      </c>
      <c r="J102" s="87">
        <v>827</v>
      </c>
    </row>
    <row r="103" spans="4:10" x14ac:dyDescent="0.25">
      <c r="D103" s="88" t="s">
        <v>453</v>
      </c>
      <c r="E103" s="87">
        <v>2484</v>
      </c>
      <c r="F103" s="87">
        <v>649</v>
      </c>
      <c r="G103" s="87">
        <v>1244.721</v>
      </c>
      <c r="H103" s="87">
        <v>907.994463</v>
      </c>
      <c r="I103" s="89">
        <v>1719</v>
      </c>
      <c r="J103" s="87">
        <v>717</v>
      </c>
    </row>
    <row r="107" spans="4:10" ht="15.75" thickBot="1" x14ac:dyDescent="0.3"/>
    <row r="108" spans="4:10" x14ac:dyDescent="0.25">
      <c r="E108" s="353" t="s">
        <v>171</v>
      </c>
      <c r="F108" s="354"/>
      <c r="G108" s="353" t="s">
        <v>172</v>
      </c>
      <c r="H108" s="354"/>
      <c r="I108" s="353" t="s">
        <v>430</v>
      </c>
      <c r="J108" s="354"/>
    </row>
    <row r="109" spans="4:10" ht="15.75" x14ac:dyDescent="0.25">
      <c r="D109" s="95" t="s">
        <v>256</v>
      </c>
      <c r="E109" s="58" t="s">
        <v>173</v>
      </c>
      <c r="F109" s="58" t="s">
        <v>174</v>
      </c>
      <c r="G109" s="58" t="s">
        <v>173</v>
      </c>
      <c r="H109" s="58" t="s">
        <v>174</v>
      </c>
      <c r="I109" s="58" t="s">
        <v>173</v>
      </c>
      <c r="J109" s="58" t="s">
        <v>174</v>
      </c>
    </row>
    <row r="110" spans="4:10" x14ac:dyDescent="0.25">
      <c r="D110" s="88" t="s">
        <v>437</v>
      </c>
      <c r="E110" s="89">
        <v>19.899999999999999</v>
      </c>
      <c r="F110" s="89">
        <v>19.891701999999999</v>
      </c>
      <c r="G110" s="89">
        <v>0</v>
      </c>
      <c r="H110" s="89">
        <v>0</v>
      </c>
      <c r="I110" s="89">
        <v>0</v>
      </c>
      <c r="J110" s="89">
        <v>0</v>
      </c>
    </row>
    <row r="111" spans="4:10" x14ac:dyDescent="0.25">
      <c r="D111" s="88" t="s">
        <v>438</v>
      </c>
      <c r="E111" s="89">
        <v>2.88</v>
      </c>
      <c r="F111" s="89">
        <v>1.092687</v>
      </c>
      <c r="G111" s="89">
        <v>0</v>
      </c>
      <c r="H111" s="89">
        <v>0</v>
      </c>
      <c r="I111" s="89">
        <v>0</v>
      </c>
      <c r="J111" s="89">
        <v>0</v>
      </c>
    </row>
    <row r="112" spans="4:10" x14ac:dyDescent="0.25">
      <c r="D112" s="86" t="s">
        <v>489</v>
      </c>
      <c r="E112" s="89">
        <v>234.8</v>
      </c>
      <c r="F112" s="89">
        <v>234.17598899999999</v>
      </c>
      <c r="G112" s="89">
        <v>265.8</v>
      </c>
      <c r="H112" s="89">
        <v>263.70680399999998</v>
      </c>
      <c r="I112" s="89">
        <v>397</v>
      </c>
      <c r="J112" s="89">
        <v>254</v>
      </c>
    </row>
    <row r="113" spans="4:10" x14ac:dyDescent="0.25">
      <c r="D113" s="88" t="s">
        <v>439</v>
      </c>
      <c r="E113" s="89">
        <v>839.65</v>
      </c>
      <c r="F113" s="89">
        <v>732.19202800000005</v>
      </c>
      <c r="G113" s="89">
        <v>954.3605</v>
      </c>
      <c r="H113" s="89">
        <v>763.05692799999997</v>
      </c>
      <c r="I113" s="89">
        <v>1084</v>
      </c>
      <c r="J113" s="89">
        <v>867</v>
      </c>
    </row>
    <row r="114" spans="4:10" x14ac:dyDescent="0.25">
      <c r="D114" s="88" t="s">
        <v>440</v>
      </c>
      <c r="E114" s="89">
        <v>308</v>
      </c>
      <c r="F114" s="89">
        <v>302.90841799999998</v>
      </c>
      <c r="G114" s="89">
        <v>346</v>
      </c>
      <c r="H114" s="89">
        <v>345.45047199999999</v>
      </c>
      <c r="I114" s="89">
        <v>397</v>
      </c>
      <c r="J114" s="89">
        <v>397</v>
      </c>
    </row>
    <row r="115" spans="4:10" x14ac:dyDescent="0.25">
      <c r="D115" s="88" t="s">
        <v>441</v>
      </c>
      <c r="E115" s="87">
        <v>413.65</v>
      </c>
      <c r="F115" s="89">
        <v>298.73622699999999</v>
      </c>
      <c r="G115" s="89">
        <v>0</v>
      </c>
      <c r="H115" s="89">
        <v>0</v>
      </c>
      <c r="I115" s="89">
        <v>0</v>
      </c>
      <c r="J115" s="89">
        <v>0</v>
      </c>
    </row>
    <row r="116" spans="4:10" x14ac:dyDescent="0.25">
      <c r="D116" s="88" t="s">
        <v>442</v>
      </c>
      <c r="E116" s="87">
        <v>909</v>
      </c>
      <c r="F116" s="89">
        <v>791.55293600000005</v>
      </c>
      <c r="G116" s="89">
        <v>1410</v>
      </c>
      <c r="H116" s="89">
        <v>1402.457533</v>
      </c>
      <c r="I116" s="89">
        <v>2095</v>
      </c>
      <c r="J116" s="89">
        <v>2095</v>
      </c>
    </row>
    <row r="117" spans="4:10" x14ac:dyDescent="0.25">
      <c r="D117" s="88" t="s">
        <v>443</v>
      </c>
      <c r="E117" s="87">
        <v>1034.4000000000001</v>
      </c>
      <c r="F117" s="89">
        <v>783.96921799999996</v>
      </c>
      <c r="G117" s="87">
        <v>2643.2289999999998</v>
      </c>
      <c r="H117" s="89">
        <v>2430.960071</v>
      </c>
      <c r="I117" s="89">
        <v>2398</v>
      </c>
      <c r="J117" s="89">
        <v>2308</v>
      </c>
    </row>
    <row r="118" spans="4:10" x14ac:dyDescent="0.25">
      <c r="D118" s="88" t="s">
        <v>444</v>
      </c>
      <c r="E118" s="87">
        <v>402.5</v>
      </c>
      <c r="F118" s="89">
        <v>212.11013800000001</v>
      </c>
      <c r="G118" s="87">
        <v>956.95349999999996</v>
      </c>
      <c r="H118" s="89">
        <v>676.80203700000004</v>
      </c>
      <c r="I118" s="89">
        <v>1208</v>
      </c>
      <c r="J118" s="89">
        <v>955</v>
      </c>
    </row>
    <row r="119" spans="4:10" x14ac:dyDescent="0.25">
      <c r="D119" s="88" t="s">
        <v>445</v>
      </c>
      <c r="E119" s="87">
        <v>43.2</v>
      </c>
      <c r="F119" s="89">
        <v>43.085717000000002</v>
      </c>
      <c r="G119" s="87">
        <v>7.5</v>
      </c>
      <c r="H119" s="89">
        <v>7.4977070000000001</v>
      </c>
      <c r="I119" s="89">
        <v>27</v>
      </c>
      <c r="J119" s="89">
        <v>27</v>
      </c>
    </row>
    <row r="122" spans="4:10" ht="15.75" thickBot="1" x14ac:dyDescent="0.3"/>
    <row r="123" spans="4:10" x14ac:dyDescent="0.25">
      <c r="E123" s="353" t="s">
        <v>171</v>
      </c>
      <c r="F123" s="354"/>
      <c r="G123" s="353" t="s">
        <v>172</v>
      </c>
      <c r="H123" s="354"/>
      <c r="I123" s="353" t="s">
        <v>430</v>
      </c>
      <c r="J123" s="354"/>
    </row>
    <row r="124" spans="4:10" ht="15.75" x14ac:dyDescent="0.25">
      <c r="D124" s="95" t="s">
        <v>241</v>
      </c>
      <c r="E124" s="58" t="s">
        <v>173</v>
      </c>
      <c r="F124" s="58" t="s">
        <v>174</v>
      </c>
      <c r="G124" s="58" t="s">
        <v>173</v>
      </c>
      <c r="H124" s="58" t="s">
        <v>174</v>
      </c>
      <c r="I124" s="58" t="s">
        <v>173</v>
      </c>
      <c r="J124" s="58" t="s">
        <v>174</v>
      </c>
    </row>
    <row r="125" spans="4:10" x14ac:dyDescent="0.25">
      <c r="D125" s="86" t="s">
        <v>241</v>
      </c>
      <c r="E125" s="87">
        <v>2238</v>
      </c>
      <c r="F125" s="87">
        <v>2238</v>
      </c>
      <c r="G125" s="87">
        <v>2910</v>
      </c>
      <c r="H125" s="87">
        <v>2910</v>
      </c>
      <c r="I125" s="87">
        <v>3562</v>
      </c>
      <c r="J125" s="87">
        <v>3562</v>
      </c>
    </row>
    <row r="126" spans="4:10" x14ac:dyDescent="0.25">
      <c r="D126" s="88" t="s">
        <v>431</v>
      </c>
      <c r="E126" s="87">
        <v>19091.936000000002</v>
      </c>
      <c r="F126" s="87">
        <v>18979.649162999998</v>
      </c>
      <c r="G126" s="87">
        <v>20532.534</v>
      </c>
      <c r="H126" s="87">
        <v>20454.851480000001</v>
      </c>
      <c r="I126" s="87">
        <v>24123</v>
      </c>
      <c r="J126" s="87">
        <v>23896</v>
      </c>
    </row>
  </sheetData>
  <mergeCells count="21">
    <mergeCell ref="E123:F123"/>
    <mergeCell ref="G123:H123"/>
    <mergeCell ref="I123:J123"/>
    <mergeCell ref="E97:F97"/>
    <mergeCell ref="G97:H97"/>
    <mergeCell ref="I97:J97"/>
    <mergeCell ref="E108:F108"/>
    <mergeCell ref="G108:H108"/>
    <mergeCell ref="I108:J108"/>
    <mergeCell ref="B64:D65"/>
    <mergeCell ref="E64:F64"/>
    <mergeCell ref="G64:H64"/>
    <mergeCell ref="I64:J64"/>
    <mergeCell ref="E82:F82"/>
    <mergeCell ref="G82:H82"/>
    <mergeCell ref="I82:J82"/>
    <mergeCell ref="B3:D4"/>
    <mergeCell ref="E3:F3"/>
    <mergeCell ref="G3:H3"/>
    <mergeCell ref="B58:D58"/>
    <mergeCell ref="I3:J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3"/>
  <sheetViews>
    <sheetView workbookViewId="0">
      <selection activeCell="J16" sqref="E16:J16"/>
    </sheetView>
  </sheetViews>
  <sheetFormatPr defaultRowHeight="15" x14ac:dyDescent="0.25"/>
  <cols>
    <col min="1" max="1" width="9.140625" style="57"/>
    <col min="2" max="2" width="1.85546875" style="57" customWidth="1"/>
    <col min="3" max="3" width="7.7109375" style="57" customWidth="1"/>
    <col min="4" max="4" width="38.5703125" style="57" bestFit="1" customWidth="1"/>
    <col min="5" max="10" width="13.140625" style="57" customWidth="1"/>
    <col min="11" max="16384" width="9.140625" style="57"/>
  </cols>
  <sheetData>
    <row r="3" spans="2:10" ht="15.75" thickBot="1" x14ac:dyDescent="0.3"/>
    <row r="4" spans="2:10" x14ac:dyDescent="0.25">
      <c r="B4" s="403" t="s">
        <v>660</v>
      </c>
      <c r="C4" s="404"/>
      <c r="D4" s="404"/>
      <c r="E4" s="404"/>
      <c r="F4" s="404"/>
      <c r="G4" s="404"/>
      <c r="H4" s="404"/>
    </row>
    <row r="5" spans="2:10" ht="22.5" x14ac:dyDescent="0.25">
      <c r="B5" s="390" t="s">
        <v>1009</v>
      </c>
      <c r="C5" s="391"/>
      <c r="D5" s="392"/>
      <c r="E5" s="136" t="s">
        <v>171</v>
      </c>
      <c r="F5" s="136" t="s">
        <v>662</v>
      </c>
      <c r="G5" s="136" t="s">
        <v>172</v>
      </c>
      <c r="H5" s="136" t="s">
        <v>663</v>
      </c>
      <c r="I5" s="136"/>
      <c r="J5" s="136"/>
    </row>
    <row r="6" spans="2:10" s="138" customFormat="1" x14ac:dyDescent="0.25">
      <c r="B6" s="393" t="s">
        <v>739</v>
      </c>
      <c r="C6" s="394"/>
      <c r="D6" s="394" t="s">
        <v>924</v>
      </c>
      <c r="E6" s="164">
        <f t="shared" ref="E6:I6" si="0">E7</f>
        <v>571416</v>
      </c>
      <c r="F6" s="164">
        <f t="shared" si="0"/>
        <v>538581.179</v>
      </c>
      <c r="G6" s="164">
        <f t="shared" si="0"/>
        <v>607132</v>
      </c>
      <c r="H6" s="164">
        <f t="shared" si="0"/>
        <v>580131.27600000007</v>
      </c>
      <c r="I6" s="164">
        <f t="shared" si="0"/>
        <v>741477000</v>
      </c>
      <c r="J6" s="164">
        <f>J7</f>
        <v>657616436</v>
      </c>
    </row>
    <row r="7" spans="2:10" x14ac:dyDescent="0.25">
      <c r="B7" s="484" t="s">
        <v>1010</v>
      </c>
      <c r="C7" s="485"/>
      <c r="D7" s="508"/>
      <c r="E7" s="165">
        <f t="shared" ref="E7:I7" si="1">SUM(E8:E10)</f>
        <v>571416</v>
      </c>
      <c r="F7" s="165">
        <f t="shared" si="1"/>
        <v>538581.179</v>
      </c>
      <c r="G7" s="165">
        <f t="shared" si="1"/>
        <v>607132</v>
      </c>
      <c r="H7" s="165">
        <f t="shared" si="1"/>
        <v>580131.27600000007</v>
      </c>
      <c r="I7" s="165">
        <f t="shared" si="1"/>
        <v>741477000</v>
      </c>
      <c r="J7" s="165">
        <f>SUM(J8:J10)</f>
        <v>657616436</v>
      </c>
    </row>
    <row r="8" spans="2:10" x14ac:dyDescent="0.25">
      <c r="B8" s="143"/>
      <c r="C8" s="145">
        <v>20</v>
      </c>
      <c r="D8" s="145" t="s">
        <v>1011</v>
      </c>
      <c r="E8" s="147">
        <v>251827</v>
      </c>
      <c r="F8" s="147">
        <v>240857.73199999999</v>
      </c>
      <c r="G8" s="147">
        <v>263188</v>
      </c>
      <c r="H8" s="147">
        <v>246014.25200000001</v>
      </c>
      <c r="I8" s="147">
        <v>677135000</v>
      </c>
      <c r="J8" s="147">
        <v>606442199</v>
      </c>
    </row>
    <row r="9" spans="2:10" ht="22.5" x14ac:dyDescent="0.25">
      <c r="B9" s="143"/>
      <c r="C9" s="145">
        <v>22</v>
      </c>
      <c r="D9" s="153" t="s">
        <v>1012</v>
      </c>
      <c r="E9" s="147">
        <v>50392</v>
      </c>
      <c r="F9" s="147">
        <v>38820.966999999997</v>
      </c>
      <c r="G9" s="147">
        <v>58736</v>
      </c>
      <c r="H9" s="147">
        <v>53423.961000000003</v>
      </c>
      <c r="I9" s="147">
        <v>64342000</v>
      </c>
      <c r="J9" s="147">
        <v>51174237</v>
      </c>
    </row>
    <row r="10" spans="2:10" ht="22.5" x14ac:dyDescent="0.25">
      <c r="B10" s="143"/>
      <c r="C10" s="144" t="s">
        <v>327</v>
      </c>
      <c r="D10" s="153" t="s">
        <v>1013</v>
      </c>
      <c r="E10" s="147">
        <v>269197</v>
      </c>
      <c r="F10" s="147">
        <v>258902.48</v>
      </c>
      <c r="G10" s="147">
        <v>285208</v>
      </c>
      <c r="H10" s="147">
        <v>280693.06300000002</v>
      </c>
      <c r="I10" s="147">
        <v>0</v>
      </c>
      <c r="J10" s="147">
        <v>0</v>
      </c>
    </row>
    <row r="11" spans="2:10" x14ac:dyDescent="0.25">
      <c r="B11" s="395" t="s">
        <v>666</v>
      </c>
      <c r="C11" s="396"/>
      <c r="D11" s="148"/>
      <c r="E11" s="162"/>
      <c r="F11" s="162"/>
      <c r="G11" s="162"/>
      <c r="H11" s="162"/>
      <c r="I11" s="162"/>
      <c r="J11" s="162"/>
    </row>
    <row r="12" spans="2:10" x14ac:dyDescent="0.25">
      <c r="B12" s="386">
        <v>40</v>
      </c>
      <c r="C12" s="387"/>
      <c r="D12" s="151" t="s">
        <v>667</v>
      </c>
      <c r="E12" s="171">
        <f t="shared" ref="E12:I12" si="2">SUM(E13:E15)</f>
        <v>376831</v>
      </c>
      <c r="F12" s="171">
        <f t="shared" si="2"/>
        <v>373405.09100000001</v>
      </c>
      <c r="G12" s="171">
        <f t="shared" si="2"/>
        <v>396740</v>
      </c>
      <c r="H12" s="171">
        <f t="shared" si="2"/>
        <v>395380.38400000002</v>
      </c>
      <c r="I12" s="171">
        <f t="shared" si="2"/>
        <v>502950000</v>
      </c>
      <c r="J12" s="171">
        <f>SUM(J13:J15)</f>
        <v>499976818</v>
      </c>
    </row>
    <row r="13" spans="2:10" x14ac:dyDescent="0.25">
      <c r="B13" s="143"/>
      <c r="C13" s="145">
        <v>401</v>
      </c>
      <c r="D13" s="145" t="s">
        <v>668</v>
      </c>
      <c r="E13" s="147">
        <v>266161</v>
      </c>
      <c r="F13" s="147">
        <v>264361.44699999999</v>
      </c>
      <c r="G13" s="147">
        <v>280401</v>
      </c>
      <c r="H13" s="147">
        <v>280235.79100000003</v>
      </c>
      <c r="I13" s="147">
        <v>356466000</v>
      </c>
      <c r="J13" s="147">
        <v>355223588</v>
      </c>
    </row>
    <row r="14" spans="2:10" x14ac:dyDescent="0.25">
      <c r="B14" s="143"/>
      <c r="C14" s="145">
        <v>402</v>
      </c>
      <c r="D14" s="145" t="s">
        <v>87</v>
      </c>
      <c r="E14" s="147">
        <v>103994</v>
      </c>
      <c r="F14" s="147">
        <v>102528.644</v>
      </c>
      <c r="G14" s="147">
        <v>108749</v>
      </c>
      <c r="H14" s="147">
        <v>108703.393</v>
      </c>
      <c r="I14" s="147">
        <v>138982000</v>
      </c>
      <c r="J14" s="147">
        <v>137842830</v>
      </c>
    </row>
    <row r="15" spans="2:10" x14ac:dyDescent="0.25">
      <c r="B15" s="143"/>
      <c r="C15" s="145">
        <v>404</v>
      </c>
      <c r="D15" s="145" t="s">
        <v>669</v>
      </c>
      <c r="E15" s="147">
        <v>6676</v>
      </c>
      <c r="F15" s="147">
        <v>6515</v>
      </c>
      <c r="G15" s="147">
        <v>7590</v>
      </c>
      <c r="H15" s="147">
        <v>6441.2</v>
      </c>
      <c r="I15" s="147">
        <v>7502000</v>
      </c>
      <c r="J15" s="147">
        <v>6910400</v>
      </c>
    </row>
    <row r="16" spans="2:10" x14ac:dyDescent="0.25">
      <c r="B16" s="386">
        <v>42</v>
      </c>
      <c r="C16" s="387"/>
      <c r="D16" s="151" t="s">
        <v>670</v>
      </c>
      <c r="E16" s="171">
        <f t="shared" ref="E16:I16" si="3">SUM(E17:E22)</f>
        <v>164949.00699999998</v>
      </c>
      <c r="F16" s="171">
        <f t="shared" si="3"/>
        <v>145732.68400000001</v>
      </c>
      <c r="G16" s="171">
        <f t="shared" si="3"/>
        <v>186540.253</v>
      </c>
      <c r="H16" s="171">
        <f t="shared" si="3"/>
        <v>166801.924</v>
      </c>
      <c r="I16" s="171">
        <f t="shared" si="3"/>
        <v>215682139</v>
      </c>
      <c r="J16" s="171">
        <f>SUM(J17:J22)</f>
        <v>144584241</v>
      </c>
    </row>
    <row r="17" spans="2:10" x14ac:dyDescent="0.25">
      <c r="B17" s="143"/>
      <c r="C17" s="145">
        <v>420</v>
      </c>
      <c r="D17" s="145" t="s">
        <v>671</v>
      </c>
      <c r="E17" s="147">
        <v>432</v>
      </c>
      <c r="F17" s="147">
        <v>287.04399999999998</v>
      </c>
      <c r="G17" s="147">
        <v>1360</v>
      </c>
      <c r="H17" s="147">
        <v>1081.702</v>
      </c>
      <c r="I17" s="147">
        <v>1464000</v>
      </c>
      <c r="J17" s="147">
        <v>930077</v>
      </c>
    </row>
    <row r="18" spans="2:10" ht="15" customHeight="1" x14ac:dyDescent="0.25">
      <c r="B18" s="143"/>
      <c r="C18" s="145">
        <v>421</v>
      </c>
      <c r="D18" s="153" t="s">
        <v>672</v>
      </c>
      <c r="E18" s="147">
        <v>33346.383000000002</v>
      </c>
      <c r="F18" s="147">
        <v>28963.138999999999</v>
      </c>
      <c r="G18" s="147">
        <v>44330.114999999998</v>
      </c>
      <c r="H18" s="147">
        <v>35443.576999999997</v>
      </c>
      <c r="I18" s="147">
        <v>54645696</v>
      </c>
      <c r="J18" s="147">
        <v>30854689</v>
      </c>
    </row>
    <row r="19" spans="2:10" x14ac:dyDescent="0.25">
      <c r="B19" s="143"/>
      <c r="C19" s="145">
        <v>423</v>
      </c>
      <c r="D19" s="145" t="s">
        <v>673</v>
      </c>
      <c r="E19" s="147">
        <v>6382.2</v>
      </c>
      <c r="F19" s="147">
        <v>5691.3280000000004</v>
      </c>
      <c r="G19" s="147">
        <v>8380</v>
      </c>
      <c r="H19" s="147">
        <v>7311.567</v>
      </c>
      <c r="I19" s="147">
        <v>10036006</v>
      </c>
      <c r="J19" s="147">
        <v>4960767</v>
      </c>
    </row>
    <row r="20" spans="2:10" x14ac:dyDescent="0.25">
      <c r="B20" s="143"/>
      <c r="C20" s="145">
        <v>424</v>
      </c>
      <c r="D20" s="145" t="s">
        <v>674</v>
      </c>
      <c r="E20" s="147">
        <v>14110.234</v>
      </c>
      <c r="F20" s="147">
        <v>6409.24</v>
      </c>
      <c r="G20" s="147">
        <v>19744</v>
      </c>
      <c r="H20" s="147">
        <v>14229.205</v>
      </c>
      <c r="I20" s="147">
        <v>22685000</v>
      </c>
      <c r="J20" s="147">
        <v>9236727</v>
      </c>
    </row>
    <row r="21" spans="2:10" x14ac:dyDescent="0.25">
      <c r="B21" s="143"/>
      <c r="C21" s="145">
        <v>425</v>
      </c>
      <c r="D21" s="145" t="s">
        <v>675</v>
      </c>
      <c r="E21" s="147">
        <v>107406</v>
      </c>
      <c r="F21" s="147">
        <v>101567.034</v>
      </c>
      <c r="G21" s="147">
        <v>110504.13800000001</v>
      </c>
      <c r="H21" s="147">
        <v>107365.091</v>
      </c>
      <c r="I21" s="147">
        <v>123393437</v>
      </c>
      <c r="J21" s="147">
        <v>96753010</v>
      </c>
    </row>
    <row r="22" spans="2:10" x14ac:dyDescent="0.25">
      <c r="B22" s="143"/>
      <c r="C22" s="145">
        <v>426</v>
      </c>
      <c r="D22" s="145" t="s">
        <v>676</v>
      </c>
      <c r="E22" s="147">
        <v>3272.19</v>
      </c>
      <c r="F22" s="147">
        <v>2814.8989999999999</v>
      </c>
      <c r="G22" s="147">
        <v>2222</v>
      </c>
      <c r="H22" s="147">
        <v>1370.7819999999999</v>
      </c>
      <c r="I22" s="147">
        <v>3458000</v>
      </c>
      <c r="J22" s="147">
        <v>1848971</v>
      </c>
    </row>
    <row r="23" spans="2:10" x14ac:dyDescent="0.25">
      <c r="B23" s="386">
        <v>46</v>
      </c>
      <c r="C23" s="387"/>
      <c r="D23" s="151" t="s">
        <v>677</v>
      </c>
      <c r="E23" s="171">
        <f t="shared" ref="E23:I23" si="4">SUM(E24:E25)</f>
        <v>12610.993</v>
      </c>
      <c r="F23" s="171">
        <f t="shared" si="4"/>
        <v>10606.018999999998</v>
      </c>
      <c r="G23" s="171">
        <f t="shared" si="4"/>
        <v>12904.746999999999</v>
      </c>
      <c r="H23" s="171">
        <f t="shared" si="4"/>
        <v>7593.0389999999998</v>
      </c>
      <c r="I23" s="171">
        <f t="shared" si="4"/>
        <v>10771911</v>
      </c>
      <c r="J23" s="171">
        <f>SUM(J24:J25)</f>
        <v>4356408</v>
      </c>
    </row>
    <row r="24" spans="2:10" x14ac:dyDescent="0.25">
      <c r="B24" s="143"/>
      <c r="C24" s="145">
        <v>464</v>
      </c>
      <c r="D24" s="145" t="s">
        <v>678</v>
      </c>
      <c r="E24" s="147">
        <v>3070.578</v>
      </c>
      <c r="F24" s="147">
        <v>1065.8979999999999</v>
      </c>
      <c r="G24" s="147">
        <v>9685.4069999999992</v>
      </c>
      <c r="H24" s="147">
        <v>4373.6989999999996</v>
      </c>
      <c r="I24" s="147">
        <v>7734945</v>
      </c>
      <c r="J24" s="147">
        <v>1319442</v>
      </c>
    </row>
    <row r="25" spans="2:10" x14ac:dyDescent="0.25">
      <c r="B25" s="143"/>
      <c r="C25" s="145">
        <v>465</v>
      </c>
      <c r="D25" s="145" t="s">
        <v>89</v>
      </c>
      <c r="E25" s="147">
        <v>9540.4150000000009</v>
      </c>
      <c r="F25" s="147">
        <v>9540.1209999999992</v>
      </c>
      <c r="G25" s="147">
        <v>3219.34</v>
      </c>
      <c r="H25" s="147">
        <v>3219.34</v>
      </c>
      <c r="I25" s="147">
        <v>3036966</v>
      </c>
      <c r="J25" s="147">
        <v>3036966</v>
      </c>
    </row>
    <row r="26" spans="2:10" x14ac:dyDescent="0.25">
      <c r="B26" s="386">
        <v>48</v>
      </c>
      <c r="C26" s="387"/>
      <c r="D26" s="151" t="s">
        <v>679</v>
      </c>
      <c r="E26" s="171">
        <f t="shared" ref="E26:I26" si="5">SUM(E27:E30)</f>
        <v>17025</v>
      </c>
      <c r="F26" s="171">
        <f t="shared" si="5"/>
        <v>8837.3850000000002</v>
      </c>
      <c r="G26" s="171">
        <f t="shared" si="5"/>
        <v>10947</v>
      </c>
      <c r="H26" s="171">
        <f t="shared" si="5"/>
        <v>10355.929</v>
      </c>
      <c r="I26" s="171">
        <f t="shared" si="5"/>
        <v>12072950</v>
      </c>
      <c r="J26" s="171">
        <f>SUM(J27:J30)</f>
        <v>8698969</v>
      </c>
    </row>
    <row r="27" spans="2:10" x14ac:dyDescent="0.25">
      <c r="B27" s="186"/>
      <c r="C27" s="191">
        <v>480</v>
      </c>
      <c r="D27" s="191" t="s">
        <v>96</v>
      </c>
      <c r="E27" s="192">
        <v>11665</v>
      </c>
      <c r="F27" s="147">
        <v>3517.15</v>
      </c>
      <c r="G27" s="147">
        <v>10527</v>
      </c>
      <c r="H27" s="147">
        <v>10301.648999999999</v>
      </c>
      <c r="I27" s="147">
        <v>7608003</v>
      </c>
      <c r="J27" s="147">
        <v>4750951</v>
      </c>
    </row>
    <row r="28" spans="2:10" x14ac:dyDescent="0.25">
      <c r="B28" s="186"/>
      <c r="C28" s="191">
        <v>481</v>
      </c>
      <c r="D28" s="191" t="s">
        <v>97</v>
      </c>
      <c r="E28" s="147">
        <v>0</v>
      </c>
      <c r="F28" s="166">
        <v>0</v>
      </c>
      <c r="G28" s="166">
        <v>420</v>
      </c>
      <c r="H28" s="166">
        <v>54.28</v>
      </c>
      <c r="I28" s="166">
        <v>3984947</v>
      </c>
      <c r="J28" s="166">
        <v>3627682</v>
      </c>
    </row>
    <row r="29" spans="2:10" x14ac:dyDescent="0.25">
      <c r="B29" s="186"/>
      <c r="C29" s="191">
        <v>485</v>
      </c>
      <c r="D29" s="191" t="s">
        <v>742</v>
      </c>
      <c r="E29" s="147">
        <v>360</v>
      </c>
      <c r="F29" s="166">
        <v>320.339</v>
      </c>
      <c r="G29" s="166">
        <v>0</v>
      </c>
      <c r="H29" s="166">
        <v>0</v>
      </c>
      <c r="I29" s="166">
        <v>480000</v>
      </c>
      <c r="J29" s="166">
        <v>320336</v>
      </c>
    </row>
    <row r="30" spans="2:10" ht="15.75" thickBot="1" x14ac:dyDescent="0.3">
      <c r="B30" s="273"/>
      <c r="C30" s="284">
        <v>486</v>
      </c>
      <c r="D30" s="302" t="s">
        <v>102</v>
      </c>
      <c r="E30" s="158">
        <v>5000</v>
      </c>
      <c r="F30" s="158">
        <v>4999.8959999999997</v>
      </c>
      <c r="G30" s="158">
        <v>0</v>
      </c>
      <c r="H30" s="158">
        <v>0</v>
      </c>
      <c r="I30" s="158">
        <v>0</v>
      </c>
      <c r="J30" s="158">
        <v>0</v>
      </c>
    </row>
    <row r="31" spans="2:10" x14ac:dyDescent="0.25">
      <c r="C31" s="195"/>
      <c r="D31" s="195"/>
      <c r="E31" s="195"/>
      <c r="F31" s="195"/>
      <c r="G31" s="195"/>
      <c r="H31" s="195"/>
    </row>
    <row r="32" spans="2:10" x14ac:dyDescent="0.25">
      <c r="E32" s="124">
        <f t="shared" ref="E32:H32" si="6">E12+E16+E23+E26</f>
        <v>571416</v>
      </c>
      <c r="F32" s="124">
        <f t="shared" si="6"/>
        <v>538581.179</v>
      </c>
      <c r="G32" s="124">
        <f t="shared" si="6"/>
        <v>607132</v>
      </c>
      <c r="H32" s="124">
        <f t="shared" si="6"/>
        <v>580131.27599999995</v>
      </c>
    </row>
    <row r="33" spans="5:8" x14ac:dyDescent="0.25">
      <c r="E33" s="134">
        <f>E32-E6</f>
        <v>0</v>
      </c>
      <c r="F33" s="134">
        <f>F32-F6</f>
        <v>0</v>
      </c>
      <c r="G33" s="134">
        <f t="shared" ref="G33:H33" si="7">G32-G6</f>
        <v>0</v>
      </c>
      <c r="H33" s="134">
        <f t="shared" si="7"/>
        <v>0</v>
      </c>
    </row>
  </sheetData>
  <mergeCells count="9">
    <mergeCell ref="B16:C16"/>
    <mergeCell ref="B23:C23"/>
    <mergeCell ref="B26:C26"/>
    <mergeCell ref="B4:H4"/>
    <mergeCell ref="B5:D5"/>
    <mergeCell ref="B6:D6"/>
    <mergeCell ref="B7:D7"/>
    <mergeCell ref="B11:C11"/>
    <mergeCell ref="B12:C1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H35" sqref="H35"/>
    </sheetView>
  </sheetViews>
  <sheetFormatPr defaultRowHeight="15" x14ac:dyDescent="0.25"/>
  <cols>
    <col min="1" max="1" width="2.42578125" customWidth="1"/>
    <col min="2" max="3" width="5" customWidth="1"/>
    <col min="4" max="4" width="55.5703125" customWidth="1"/>
    <col min="5" max="6" width="14.28515625" style="341" customWidth="1"/>
    <col min="7" max="10" width="14.28515625" customWidth="1"/>
  </cols>
  <sheetData>
    <row r="1" spans="2:16" x14ac:dyDescent="0.25">
      <c r="P1">
        <v>1000</v>
      </c>
    </row>
    <row r="2" spans="2:16" x14ac:dyDescent="0.25">
      <c r="B2" s="412" t="s">
        <v>658</v>
      </c>
      <c r="C2" s="412"/>
      <c r="D2" s="412"/>
      <c r="E2" s="436" t="s">
        <v>1165</v>
      </c>
      <c r="F2" s="436"/>
      <c r="G2" s="436" t="s">
        <v>1166</v>
      </c>
      <c r="H2" s="436"/>
      <c r="I2" s="436" t="s">
        <v>1167</v>
      </c>
      <c r="J2" s="436"/>
    </row>
    <row r="3" spans="2:16" x14ac:dyDescent="0.25">
      <c r="B3" s="412"/>
      <c r="C3" s="412"/>
      <c r="D3" s="412"/>
      <c r="E3" s="341" t="s">
        <v>173</v>
      </c>
      <c r="F3" s="341" t="s">
        <v>174</v>
      </c>
      <c r="G3" s="341" t="s">
        <v>173</v>
      </c>
      <c r="H3" s="341" t="s">
        <v>174</v>
      </c>
      <c r="I3" s="341" t="s">
        <v>173</v>
      </c>
      <c r="J3" s="341" t="s">
        <v>174</v>
      </c>
    </row>
    <row r="4" spans="2:16" x14ac:dyDescent="0.25">
      <c r="B4" s="412" t="s">
        <v>1168</v>
      </c>
      <c r="C4" s="412"/>
      <c r="D4" s="412"/>
      <c r="E4" s="341">
        <f>E5</f>
        <v>79005</v>
      </c>
      <c r="F4" s="341">
        <f t="shared" ref="F4:J4" si="0">F5</f>
        <v>74601.547999999995</v>
      </c>
      <c r="G4" s="341">
        <f t="shared" si="0"/>
        <v>81919</v>
      </c>
      <c r="H4" s="341">
        <f t="shared" si="0"/>
        <v>79998.350999999995</v>
      </c>
      <c r="I4" s="341">
        <f t="shared" si="0"/>
        <v>91642</v>
      </c>
      <c r="J4" s="341">
        <f t="shared" si="0"/>
        <v>88261.507000000012</v>
      </c>
    </row>
    <row r="5" spans="2:16" x14ac:dyDescent="0.25">
      <c r="B5" s="411">
        <v>2</v>
      </c>
      <c r="C5" s="411"/>
      <c r="D5" t="s">
        <v>658</v>
      </c>
      <c r="E5" s="341">
        <f t="shared" ref="E5:G5" si="1">SUM(E6:E10)</f>
        <v>79005</v>
      </c>
      <c r="F5" s="341">
        <f t="shared" si="1"/>
        <v>74601.547999999995</v>
      </c>
      <c r="G5" s="341">
        <f t="shared" si="1"/>
        <v>81919</v>
      </c>
      <c r="H5" s="341">
        <f>SUM(H6:H10)</f>
        <v>79998.350999999995</v>
      </c>
      <c r="I5" s="341">
        <f t="shared" ref="I5:J5" si="2">SUM(I6:I10)</f>
        <v>91642</v>
      </c>
      <c r="J5" s="341">
        <f t="shared" si="2"/>
        <v>88261.507000000012</v>
      </c>
    </row>
    <row r="6" spans="2:16" x14ac:dyDescent="0.25">
      <c r="C6">
        <v>20</v>
      </c>
      <c r="D6" t="s">
        <v>658</v>
      </c>
      <c r="E6" s="341">
        <v>78029.2</v>
      </c>
      <c r="F6" s="341">
        <v>73896.222999999998</v>
      </c>
      <c r="G6" s="341">
        <v>81354</v>
      </c>
      <c r="H6" s="341">
        <v>79660.149999999994</v>
      </c>
      <c r="I6" s="341">
        <v>90842</v>
      </c>
      <c r="J6" s="341">
        <v>88198.384000000005</v>
      </c>
    </row>
    <row r="7" spans="2:16" x14ac:dyDescent="0.25">
      <c r="C7">
        <v>21</v>
      </c>
      <c r="D7" t="s">
        <v>1144</v>
      </c>
      <c r="E7" s="341">
        <v>375</v>
      </c>
      <c r="F7" s="341">
        <v>375</v>
      </c>
      <c r="G7" s="341">
        <v>425</v>
      </c>
      <c r="H7" s="341">
        <v>284.04500000000002</v>
      </c>
      <c r="I7" s="341">
        <v>200</v>
      </c>
      <c r="J7" s="341">
        <v>34.259</v>
      </c>
    </row>
    <row r="8" spans="2:16" x14ac:dyDescent="0.25">
      <c r="C8">
        <v>22</v>
      </c>
      <c r="D8" t="s">
        <v>1145</v>
      </c>
      <c r="E8" s="341">
        <v>0.8</v>
      </c>
      <c r="F8" s="341">
        <v>0</v>
      </c>
      <c r="G8" s="341">
        <v>0</v>
      </c>
      <c r="H8" s="341">
        <v>0</v>
      </c>
      <c r="I8" s="341">
        <v>200</v>
      </c>
      <c r="J8" s="341">
        <v>0</v>
      </c>
    </row>
    <row r="9" spans="2:16" x14ac:dyDescent="0.25">
      <c r="C9">
        <v>23</v>
      </c>
      <c r="D9" t="s">
        <v>1146</v>
      </c>
      <c r="E9" s="341">
        <v>300</v>
      </c>
      <c r="F9" s="341">
        <v>31.068999999999999</v>
      </c>
      <c r="G9" s="341">
        <v>50</v>
      </c>
      <c r="H9" s="341">
        <v>9.1560000000000006</v>
      </c>
      <c r="I9" s="341">
        <v>200</v>
      </c>
      <c r="J9" s="341">
        <v>16.603999999999999</v>
      </c>
    </row>
    <row r="10" spans="2:16" x14ac:dyDescent="0.25">
      <c r="C10">
        <v>24</v>
      </c>
      <c r="D10" t="s">
        <v>1147</v>
      </c>
      <c r="E10" s="341">
        <v>300</v>
      </c>
      <c r="F10" s="341">
        <v>299.25599999999997</v>
      </c>
      <c r="G10" s="341">
        <v>90</v>
      </c>
      <c r="H10" s="341">
        <v>45</v>
      </c>
      <c r="I10" s="341">
        <v>200</v>
      </c>
      <c r="J10" s="341">
        <v>12.26</v>
      </c>
    </row>
    <row r="11" spans="2:16" x14ac:dyDescent="0.25">
      <c r="B11" s="411" t="s">
        <v>666</v>
      </c>
      <c r="C11" s="411"/>
      <c r="G11" s="341"/>
      <c r="H11" s="341"/>
      <c r="I11" s="341"/>
      <c r="J11" s="341"/>
    </row>
    <row r="12" spans="2:16" x14ac:dyDescent="0.25">
      <c r="B12">
        <v>40</v>
      </c>
      <c r="D12" t="s">
        <v>498</v>
      </c>
      <c r="E12" s="341">
        <f t="shared" ref="E12:G12" si="3">SUM(E13:E15)</f>
        <v>53273</v>
      </c>
      <c r="F12" s="341">
        <f t="shared" si="3"/>
        <v>51546.505000000005</v>
      </c>
      <c r="G12" s="341">
        <f t="shared" si="3"/>
        <v>53253</v>
      </c>
      <c r="H12" s="341">
        <f>SUM(H13:H15)</f>
        <v>53252.771999999997</v>
      </c>
      <c r="I12" s="341">
        <f t="shared" ref="I12:J12" si="4">SUM(I13:I15)</f>
        <v>63090</v>
      </c>
      <c r="J12" s="341">
        <f t="shared" si="4"/>
        <v>62909.951000000001</v>
      </c>
    </row>
    <row r="13" spans="2:16" x14ac:dyDescent="0.25">
      <c r="C13">
        <v>401</v>
      </c>
      <c r="D13" t="s">
        <v>1107</v>
      </c>
      <c r="E13" s="341">
        <v>38841</v>
      </c>
      <c r="F13" s="341">
        <v>37118.177000000003</v>
      </c>
      <c r="G13" s="341">
        <v>37835.5</v>
      </c>
      <c r="H13" s="341">
        <v>37835.366999999998</v>
      </c>
      <c r="I13" s="341">
        <v>44794</v>
      </c>
      <c r="J13" s="341">
        <v>44699.892</v>
      </c>
    </row>
    <row r="14" spans="2:16" x14ac:dyDescent="0.25">
      <c r="C14">
        <v>402</v>
      </c>
      <c r="D14" t="s">
        <v>87</v>
      </c>
      <c r="E14" s="341">
        <v>14432</v>
      </c>
      <c r="F14" s="341">
        <v>14428.328</v>
      </c>
      <c r="G14" s="341">
        <v>14679.5</v>
      </c>
      <c r="H14" s="341">
        <v>14679.405000000001</v>
      </c>
      <c r="I14" s="341">
        <v>17436</v>
      </c>
      <c r="J14" s="341">
        <v>17350.059000000001</v>
      </c>
    </row>
    <row r="15" spans="2:16" x14ac:dyDescent="0.25">
      <c r="C15">
        <v>404</v>
      </c>
      <c r="D15" t="s">
        <v>88</v>
      </c>
      <c r="E15" s="341">
        <v>0</v>
      </c>
      <c r="F15" s="341">
        <v>0</v>
      </c>
      <c r="G15" s="341">
        <v>738</v>
      </c>
      <c r="H15" s="341">
        <v>738</v>
      </c>
      <c r="I15" s="341">
        <v>860</v>
      </c>
      <c r="J15" s="341">
        <v>860</v>
      </c>
    </row>
    <row r="16" spans="2:16" x14ac:dyDescent="0.25">
      <c r="B16">
        <v>42</v>
      </c>
      <c r="D16" t="s">
        <v>497</v>
      </c>
      <c r="E16" s="341">
        <f t="shared" ref="E16:G16" si="5">SUM(E17:E22)</f>
        <v>24243.8</v>
      </c>
      <c r="F16" s="341">
        <f t="shared" si="5"/>
        <v>21626.690000000002</v>
      </c>
      <c r="G16" s="341">
        <f t="shared" si="5"/>
        <v>24054</v>
      </c>
      <c r="H16" s="341">
        <f>SUM(H17:H22)</f>
        <v>22159.856</v>
      </c>
      <c r="I16" s="341">
        <f t="shared" ref="I16:J16" si="6">SUM(I17:I22)</f>
        <v>24473</v>
      </c>
      <c r="J16" s="341">
        <f t="shared" si="6"/>
        <v>21764.641</v>
      </c>
    </row>
    <row r="17" spans="2:10" x14ac:dyDescent="0.25">
      <c r="C17">
        <v>420</v>
      </c>
      <c r="D17" t="s">
        <v>1108</v>
      </c>
      <c r="E17" s="341">
        <v>462</v>
      </c>
      <c r="F17" s="341">
        <v>291.18</v>
      </c>
      <c r="G17" s="341">
        <v>719</v>
      </c>
      <c r="H17" s="341">
        <v>527.279</v>
      </c>
      <c r="I17" s="341">
        <v>600</v>
      </c>
      <c r="J17" s="341">
        <v>368.61399999999998</v>
      </c>
    </row>
    <row r="18" spans="2:10" x14ac:dyDescent="0.25">
      <c r="C18">
        <v>421</v>
      </c>
      <c r="D18" t="s">
        <v>1109</v>
      </c>
      <c r="E18" s="341">
        <v>4505</v>
      </c>
      <c r="F18" s="341">
        <v>3639.67</v>
      </c>
      <c r="G18" s="341">
        <v>5200</v>
      </c>
      <c r="H18" s="341">
        <v>4922.5379999999996</v>
      </c>
      <c r="I18" s="341">
        <v>5600</v>
      </c>
      <c r="J18" s="341">
        <v>4496.5569999999998</v>
      </c>
    </row>
    <row r="19" spans="2:10" x14ac:dyDescent="0.25">
      <c r="C19">
        <v>423</v>
      </c>
      <c r="D19" t="s">
        <v>673</v>
      </c>
      <c r="E19" s="341">
        <v>755</v>
      </c>
      <c r="F19" s="341">
        <v>647.93600000000004</v>
      </c>
      <c r="G19" s="341">
        <v>575</v>
      </c>
      <c r="H19" s="341">
        <v>458.85300000000001</v>
      </c>
      <c r="I19" s="341">
        <v>800</v>
      </c>
      <c r="J19" s="341">
        <v>480.83800000000002</v>
      </c>
    </row>
    <row r="20" spans="2:10" x14ac:dyDescent="0.25">
      <c r="C20">
        <v>424</v>
      </c>
      <c r="D20" t="s">
        <v>1110</v>
      </c>
      <c r="E20" s="341">
        <v>1650</v>
      </c>
      <c r="F20" s="341">
        <v>1595.9570000000001</v>
      </c>
      <c r="G20" s="341">
        <v>1650</v>
      </c>
      <c r="H20" s="341">
        <v>1423.741</v>
      </c>
      <c r="I20" s="341">
        <v>2060</v>
      </c>
      <c r="J20" s="341">
        <v>1851.828</v>
      </c>
    </row>
    <row r="21" spans="2:10" x14ac:dyDescent="0.25">
      <c r="C21">
        <v>425</v>
      </c>
      <c r="D21" t="s">
        <v>675</v>
      </c>
      <c r="E21" s="341">
        <v>16055.8</v>
      </c>
      <c r="F21" s="341">
        <v>14711.136</v>
      </c>
      <c r="G21" s="341">
        <v>15026</v>
      </c>
      <c r="H21" s="341">
        <v>14129.466</v>
      </c>
      <c r="I21" s="341">
        <v>14483</v>
      </c>
      <c r="J21" s="341">
        <v>13746.123</v>
      </c>
    </row>
    <row r="22" spans="2:10" x14ac:dyDescent="0.25">
      <c r="C22">
        <v>426</v>
      </c>
      <c r="D22" t="s">
        <v>676</v>
      </c>
      <c r="E22" s="341">
        <v>816</v>
      </c>
      <c r="F22" s="341">
        <v>740.81100000000004</v>
      </c>
      <c r="G22" s="341">
        <v>884</v>
      </c>
      <c r="H22" s="341">
        <v>697.97900000000004</v>
      </c>
      <c r="I22" s="341">
        <v>930</v>
      </c>
      <c r="J22" s="341">
        <v>820.68100000000004</v>
      </c>
    </row>
    <row r="23" spans="2:10" x14ac:dyDescent="0.25">
      <c r="B23">
        <v>46</v>
      </c>
      <c r="D23" t="s">
        <v>496</v>
      </c>
      <c r="E23" s="341">
        <f t="shared" ref="E23:G23" si="7">E24</f>
        <v>249</v>
      </c>
      <c r="F23" s="341">
        <f t="shared" si="7"/>
        <v>233.13399999999999</v>
      </c>
      <c r="G23" s="341">
        <f t="shared" si="7"/>
        <v>1758</v>
      </c>
      <c r="H23" s="341">
        <f>H24</f>
        <v>1736.7249999999999</v>
      </c>
      <c r="I23" s="341">
        <f>I24</f>
        <v>146</v>
      </c>
      <c r="J23" s="341">
        <f>J24</f>
        <v>141.42599999999999</v>
      </c>
    </row>
    <row r="24" spans="2:10" x14ac:dyDescent="0.25">
      <c r="C24">
        <v>464</v>
      </c>
      <c r="D24" t="s">
        <v>678</v>
      </c>
      <c r="E24" s="341">
        <v>249</v>
      </c>
      <c r="F24" s="341">
        <v>233.13399999999999</v>
      </c>
      <c r="G24" s="341">
        <v>1758</v>
      </c>
      <c r="H24" s="341">
        <v>1736.7249999999999</v>
      </c>
      <c r="I24" s="341">
        <v>146</v>
      </c>
      <c r="J24" s="341">
        <v>141.42599999999999</v>
      </c>
    </row>
    <row r="25" spans="2:10" x14ac:dyDescent="0.25">
      <c r="B25">
        <v>48</v>
      </c>
      <c r="D25" t="s">
        <v>95</v>
      </c>
      <c r="E25" s="341">
        <f t="shared" ref="E25:I25" si="8">SUM(E26:E29)</f>
        <v>1239.2</v>
      </c>
      <c r="F25" s="341">
        <f t="shared" si="8"/>
        <v>1195.2190000000001</v>
      </c>
      <c r="G25" s="341">
        <f t="shared" si="8"/>
        <v>2854</v>
      </c>
      <c r="H25" s="341">
        <f t="shared" si="8"/>
        <v>2848.9980000000005</v>
      </c>
      <c r="I25" s="341">
        <f t="shared" si="8"/>
        <v>3933</v>
      </c>
      <c r="J25" s="341">
        <f>SUM(J26:J29)</f>
        <v>3445.4889999999996</v>
      </c>
    </row>
    <row r="26" spans="2:10" x14ac:dyDescent="0.25">
      <c r="C26">
        <v>480</v>
      </c>
      <c r="D26" t="s">
        <v>96</v>
      </c>
      <c r="E26" s="341">
        <v>789.2</v>
      </c>
      <c r="F26" s="341">
        <v>749.10299999999995</v>
      </c>
      <c r="G26" s="341">
        <v>1354</v>
      </c>
      <c r="H26" s="341">
        <v>1353.43</v>
      </c>
      <c r="I26" s="341">
        <v>720</v>
      </c>
      <c r="J26" s="341">
        <v>607.99199999999996</v>
      </c>
    </row>
    <row r="27" spans="2:10" x14ac:dyDescent="0.25">
      <c r="C27">
        <v>483</v>
      </c>
      <c r="D27" t="s">
        <v>99</v>
      </c>
      <c r="E27" s="341">
        <v>120</v>
      </c>
      <c r="F27" s="341">
        <v>118.47199999999999</v>
      </c>
      <c r="G27" s="341">
        <v>200</v>
      </c>
      <c r="H27" s="341">
        <v>198.995</v>
      </c>
      <c r="I27" s="341">
        <v>0</v>
      </c>
      <c r="J27" s="341">
        <v>0</v>
      </c>
    </row>
    <row r="28" spans="2:10" x14ac:dyDescent="0.25">
      <c r="C28">
        <v>485</v>
      </c>
      <c r="D28" t="s">
        <v>101</v>
      </c>
      <c r="E28" s="341">
        <v>330</v>
      </c>
      <c r="F28" s="341">
        <v>327.64400000000001</v>
      </c>
      <c r="G28" s="341">
        <v>1300</v>
      </c>
      <c r="H28" s="341">
        <v>1296.5730000000001</v>
      </c>
      <c r="I28" s="341">
        <v>446</v>
      </c>
      <c r="J28" s="341">
        <v>445.80799999999999</v>
      </c>
    </row>
    <row r="29" spans="2:10" x14ac:dyDescent="0.25">
      <c r="C29">
        <v>486</v>
      </c>
      <c r="D29" t="s">
        <v>102</v>
      </c>
      <c r="E29" s="341">
        <v>0</v>
      </c>
      <c r="F29" s="341">
        <v>0</v>
      </c>
      <c r="G29" s="341">
        <v>0</v>
      </c>
      <c r="H29" s="341">
        <v>0</v>
      </c>
      <c r="I29" s="341">
        <v>2767</v>
      </c>
      <c r="J29" s="341">
        <v>2391.6889999999999</v>
      </c>
    </row>
    <row r="30" spans="2:10" x14ac:dyDescent="0.25">
      <c r="E30" s="341">
        <f>E25+E23+E16+E12</f>
        <v>79005</v>
      </c>
      <c r="F30" s="341">
        <f t="shared" ref="F30:J30" si="9">F25+F23+F16+F12</f>
        <v>74601.54800000001</v>
      </c>
      <c r="G30" s="341">
        <f t="shared" si="9"/>
        <v>81919</v>
      </c>
      <c r="H30" s="341">
        <f t="shared" si="9"/>
        <v>79998.350999999995</v>
      </c>
      <c r="I30" s="341">
        <f t="shared" si="9"/>
        <v>91642</v>
      </c>
      <c r="J30" s="341">
        <f t="shared" si="9"/>
        <v>88261.506999999998</v>
      </c>
    </row>
    <row r="31" spans="2:10" x14ac:dyDescent="0.25">
      <c r="E31" s="341">
        <f>E30-E4</f>
        <v>0</v>
      </c>
      <c r="F31" s="341">
        <f t="shared" ref="F31:J31" si="10">F30-F4</f>
        <v>0</v>
      </c>
      <c r="G31" s="341">
        <f t="shared" si="10"/>
        <v>0</v>
      </c>
      <c r="H31" s="341">
        <f t="shared" si="10"/>
        <v>0</v>
      </c>
      <c r="I31" s="341">
        <f t="shared" si="10"/>
        <v>0</v>
      </c>
      <c r="J31" s="341">
        <f t="shared" si="10"/>
        <v>0</v>
      </c>
    </row>
  </sheetData>
  <mergeCells count="7">
    <mergeCell ref="I2:J2"/>
    <mergeCell ref="B4:D4"/>
    <mergeCell ref="B11:C11"/>
    <mergeCell ref="B5:C5"/>
    <mergeCell ref="B2:D3"/>
    <mergeCell ref="E2:F2"/>
    <mergeCell ref="G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31"/>
  <sheetViews>
    <sheetView tabSelected="1" topLeftCell="A116" zoomScale="80" zoomScaleNormal="80" workbookViewId="0">
      <selection activeCell="M216" sqref="M216:M221"/>
    </sheetView>
  </sheetViews>
  <sheetFormatPr defaultRowHeight="15" x14ac:dyDescent="0.25"/>
  <cols>
    <col min="1" max="1" width="3" style="57" customWidth="1"/>
    <col min="2" max="2" width="7" style="57" customWidth="1"/>
    <col min="3" max="3" width="47.5703125" style="57" customWidth="1"/>
    <col min="4" max="9" width="21.140625" style="57" customWidth="1"/>
    <col min="10" max="10" width="11" style="57" customWidth="1"/>
    <col min="11" max="12" width="13.140625" style="57" customWidth="1"/>
    <col min="13" max="16" width="17.42578125" style="57" customWidth="1"/>
    <col min="17" max="16384" width="9.140625" style="57"/>
  </cols>
  <sheetData>
    <row r="2" spans="2:16" ht="15.75" thickBot="1" x14ac:dyDescent="0.3"/>
    <row r="3" spans="2:16" x14ac:dyDescent="0.25">
      <c r="B3" s="372" t="s">
        <v>490</v>
      </c>
      <c r="C3" s="380"/>
      <c r="D3" s="353" t="s">
        <v>171</v>
      </c>
      <c r="E3" s="354"/>
      <c r="F3" s="353" t="s">
        <v>172</v>
      </c>
      <c r="G3" s="354"/>
      <c r="H3" s="353" t="s">
        <v>430</v>
      </c>
      <c r="I3" s="354"/>
    </row>
    <row r="4" spans="2:16" ht="15.75" thickBot="1" x14ac:dyDescent="0.3">
      <c r="B4" s="381"/>
      <c r="C4" s="382"/>
      <c r="D4" s="99" t="s">
        <v>173</v>
      </c>
      <c r="E4" s="100" t="s">
        <v>174</v>
      </c>
      <c r="F4" s="100" t="s">
        <v>173</v>
      </c>
      <c r="G4" s="100" t="s">
        <v>174</v>
      </c>
      <c r="H4" s="100" t="s">
        <v>173</v>
      </c>
      <c r="I4" s="100" t="s">
        <v>174</v>
      </c>
    </row>
    <row r="5" spans="2:16" ht="30.75" thickTop="1" x14ac:dyDescent="0.25">
      <c r="B5" s="101" t="s">
        <v>306</v>
      </c>
      <c r="C5" s="101" t="s">
        <v>307</v>
      </c>
      <c r="D5" s="102">
        <f>D6</f>
        <v>409641</v>
      </c>
      <c r="E5" s="102">
        <f t="shared" ref="E5:I5" si="0">E6</f>
        <v>409611</v>
      </c>
      <c r="F5" s="102">
        <f t="shared" si="0"/>
        <v>241993</v>
      </c>
      <c r="G5" s="102">
        <f t="shared" si="0"/>
        <v>225258</v>
      </c>
      <c r="H5" s="102">
        <f t="shared" si="0"/>
        <v>327138</v>
      </c>
      <c r="I5" s="102">
        <f t="shared" si="0"/>
        <v>307813</v>
      </c>
    </row>
    <row r="6" spans="2:16" x14ac:dyDescent="0.25">
      <c r="B6" s="378" t="s">
        <v>469</v>
      </c>
      <c r="C6" s="379"/>
      <c r="D6" s="103">
        <f>SUM(D7:D8)</f>
        <v>409641</v>
      </c>
      <c r="E6" s="103">
        <f t="shared" ref="E6:I6" si="1">SUM(E7:E8)</f>
        <v>409611</v>
      </c>
      <c r="F6" s="103">
        <f t="shared" si="1"/>
        <v>241993</v>
      </c>
      <c r="G6" s="103">
        <f t="shared" si="1"/>
        <v>225258</v>
      </c>
      <c r="H6" s="103">
        <f t="shared" si="1"/>
        <v>327138</v>
      </c>
      <c r="I6" s="103">
        <f t="shared" si="1"/>
        <v>307813</v>
      </c>
    </row>
    <row r="7" spans="2:16" x14ac:dyDescent="0.25">
      <c r="B7" s="104" t="s">
        <v>308</v>
      </c>
      <c r="C7" s="105" t="s">
        <v>309</v>
      </c>
      <c r="D7" s="106">
        <v>46478</v>
      </c>
      <c r="E7" s="106">
        <v>46473</v>
      </c>
      <c r="F7" s="106">
        <v>4356</v>
      </c>
      <c r="G7" s="106">
        <v>1516</v>
      </c>
      <c r="H7" s="106">
        <v>19112</v>
      </c>
      <c r="I7" s="106">
        <v>0</v>
      </c>
    </row>
    <row r="8" spans="2:16" ht="24" x14ac:dyDescent="0.25">
      <c r="B8" s="104" t="s">
        <v>310</v>
      </c>
      <c r="C8" s="105" t="s">
        <v>311</v>
      </c>
      <c r="D8" s="106">
        <v>363163</v>
      </c>
      <c r="E8" s="106">
        <v>363138</v>
      </c>
      <c r="F8" s="106">
        <v>237637</v>
      </c>
      <c r="G8" s="106">
        <v>223742</v>
      </c>
      <c r="H8" s="106">
        <v>308026</v>
      </c>
      <c r="I8" s="106">
        <v>307813</v>
      </c>
    </row>
    <row r="9" spans="2:16" x14ac:dyDescent="0.25">
      <c r="B9" s="101">
        <v>4009</v>
      </c>
      <c r="C9" s="101" t="s">
        <v>312</v>
      </c>
      <c r="D9" s="102">
        <f>D10</f>
        <v>0</v>
      </c>
      <c r="E9" s="102">
        <f t="shared" ref="E9:I9" si="2">E10</f>
        <v>0</v>
      </c>
      <c r="F9" s="102">
        <f t="shared" si="2"/>
        <v>321</v>
      </c>
      <c r="G9" s="102">
        <f t="shared" si="2"/>
        <v>0</v>
      </c>
      <c r="H9" s="102">
        <f t="shared" si="2"/>
        <v>13903</v>
      </c>
      <c r="I9" s="102">
        <f t="shared" si="2"/>
        <v>11498</v>
      </c>
    </row>
    <row r="10" spans="2:16" ht="15.75" thickBot="1" x14ac:dyDescent="0.3">
      <c r="B10" s="378" t="s">
        <v>469</v>
      </c>
      <c r="C10" s="379"/>
      <c r="D10" s="103">
        <f>D11</f>
        <v>0</v>
      </c>
      <c r="E10" s="103">
        <f t="shared" ref="E10:I10" si="3">E11</f>
        <v>0</v>
      </c>
      <c r="F10" s="103">
        <f t="shared" si="3"/>
        <v>321</v>
      </c>
      <c r="G10" s="103">
        <f t="shared" si="3"/>
        <v>0</v>
      </c>
      <c r="H10" s="103">
        <f t="shared" si="3"/>
        <v>13903</v>
      </c>
      <c r="I10" s="103">
        <f t="shared" si="3"/>
        <v>11498</v>
      </c>
    </row>
    <row r="11" spans="2:16" ht="15" customHeight="1" x14ac:dyDescent="0.25">
      <c r="B11" s="104" t="s">
        <v>274</v>
      </c>
      <c r="C11" s="105" t="s">
        <v>313</v>
      </c>
      <c r="D11" s="89">
        <v>0</v>
      </c>
      <c r="E11" s="89">
        <v>0</v>
      </c>
      <c r="F11" s="106">
        <v>321</v>
      </c>
      <c r="G11" s="106">
        <v>0</v>
      </c>
      <c r="H11" s="106">
        <v>13903</v>
      </c>
      <c r="I11" s="106">
        <v>11498</v>
      </c>
      <c r="K11" s="353" t="s">
        <v>171</v>
      </c>
      <c r="L11" s="354"/>
      <c r="M11" s="353" t="s">
        <v>172</v>
      </c>
      <c r="N11" s="354"/>
      <c r="O11" s="353" t="s">
        <v>430</v>
      </c>
      <c r="P11" s="354"/>
    </row>
    <row r="12" spans="2:16" ht="15.75" thickBot="1" x14ac:dyDescent="0.3">
      <c r="B12" s="101" t="s">
        <v>314</v>
      </c>
      <c r="C12" s="101" t="s">
        <v>315</v>
      </c>
      <c r="D12" s="102">
        <f>D13+D17</f>
        <v>2764000</v>
      </c>
      <c r="E12" s="102">
        <f t="shared" ref="E12:I12" si="4">E13+E17</f>
        <v>2432536</v>
      </c>
      <c r="F12" s="102">
        <f t="shared" si="4"/>
        <v>3551340</v>
      </c>
      <c r="G12" s="102">
        <f t="shared" si="4"/>
        <v>3326815</v>
      </c>
      <c r="H12" s="102">
        <f t="shared" si="4"/>
        <v>4503533</v>
      </c>
      <c r="I12" s="102">
        <f t="shared" si="4"/>
        <v>4255138</v>
      </c>
      <c r="K12" s="99" t="s">
        <v>173</v>
      </c>
      <c r="L12" s="100" t="s">
        <v>174</v>
      </c>
      <c r="M12" s="100" t="s">
        <v>173</v>
      </c>
      <c r="N12" s="100" t="s">
        <v>174</v>
      </c>
      <c r="O12" s="100" t="s">
        <v>173</v>
      </c>
      <c r="P12" s="100" t="s">
        <v>174</v>
      </c>
    </row>
    <row r="13" spans="2:16" ht="15.75" thickTop="1" x14ac:dyDescent="0.25">
      <c r="B13" s="378" t="s">
        <v>470</v>
      </c>
      <c r="C13" s="379"/>
      <c r="D13" s="103">
        <f>SUM(D14:D16)</f>
        <v>2664900</v>
      </c>
      <c r="E13" s="103">
        <f t="shared" ref="E13:I13" si="5">SUM(E14:E16)</f>
        <v>2407977</v>
      </c>
      <c r="F13" s="103">
        <f t="shared" si="5"/>
        <v>3428440</v>
      </c>
      <c r="G13" s="103">
        <f t="shared" si="5"/>
        <v>3325703</v>
      </c>
      <c r="H13" s="103">
        <f t="shared" si="5"/>
        <v>4380433</v>
      </c>
      <c r="I13" s="103">
        <f t="shared" si="5"/>
        <v>4243024</v>
      </c>
      <c r="J13" s="104" t="s">
        <v>308</v>
      </c>
      <c r="K13" s="124">
        <f>D14+D18</f>
        <v>117000</v>
      </c>
      <c r="L13" s="124">
        <f t="shared" ref="L13:P13" si="6">E14+E18</f>
        <v>33339</v>
      </c>
      <c r="M13" s="124">
        <f t="shared" si="6"/>
        <v>146340</v>
      </c>
      <c r="N13" s="124">
        <f t="shared" si="6"/>
        <v>23268</v>
      </c>
      <c r="O13" s="124">
        <f t="shared" si="6"/>
        <v>138143</v>
      </c>
      <c r="P13" s="124">
        <f t="shared" si="6"/>
        <v>21943</v>
      </c>
    </row>
    <row r="14" spans="2:16" x14ac:dyDescent="0.25">
      <c r="B14" s="104" t="s">
        <v>308</v>
      </c>
      <c r="C14" s="105" t="s">
        <v>316</v>
      </c>
      <c r="D14" s="106">
        <v>29900</v>
      </c>
      <c r="E14" s="106">
        <v>20675</v>
      </c>
      <c r="F14" s="106">
        <v>23440</v>
      </c>
      <c r="G14" s="106">
        <v>22156</v>
      </c>
      <c r="H14" s="106">
        <v>15043</v>
      </c>
      <c r="I14" s="106">
        <v>9829</v>
      </c>
      <c r="J14" s="104" t="s">
        <v>317</v>
      </c>
      <c r="K14" s="124">
        <f>D15</f>
        <v>253000</v>
      </c>
      <c r="L14" s="124">
        <f t="shared" ref="L14:P14" si="7">E15</f>
        <v>178759</v>
      </c>
      <c r="M14" s="124">
        <f t="shared" si="7"/>
        <v>303000</v>
      </c>
      <c r="N14" s="124">
        <f t="shared" si="7"/>
        <v>212314</v>
      </c>
      <c r="O14" s="124">
        <f t="shared" si="7"/>
        <v>248000</v>
      </c>
      <c r="P14" s="124">
        <f t="shared" si="7"/>
        <v>123755</v>
      </c>
    </row>
    <row r="15" spans="2:16" ht="24" x14ac:dyDescent="0.25">
      <c r="B15" s="104" t="s">
        <v>317</v>
      </c>
      <c r="C15" s="105" t="s">
        <v>318</v>
      </c>
      <c r="D15" s="106">
        <v>253000</v>
      </c>
      <c r="E15" s="106">
        <v>178759</v>
      </c>
      <c r="F15" s="106">
        <v>303000</v>
      </c>
      <c r="G15" s="106">
        <v>212314</v>
      </c>
      <c r="H15" s="106">
        <v>248000</v>
      </c>
      <c r="I15" s="106">
        <v>123755</v>
      </c>
      <c r="J15" s="104" t="s">
        <v>250</v>
      </c>
      <c r="K15" s="124">
        <f>D16+D19</f>
        <v>2394000</v>
      </c>
      <c r="L15" s="124">
        <f t="shared" ref="L15:P15" si="8">E16+E19</f>
        <v>2220438</v>
      </c>
      <c r="M15" s="124">
        <f t="shared" si="8"/>
        <v>3102000</v>
      </c>
      <c r="N15" s="124">
        <f t="shared" si="8"/>
        <v>3091233</v>
      </c>
      <c r="O15" s="124">
        <f t="shared" si="8"/>
        <v>4117390</v>
      </c>
      <c r="P15" s="124">
        <f t="shared" si="8"/>
        <v>4109440</v>
      </c>
    </row>
    <row r="16" spans="2:16" x14ac:dyDescent="0.25">
      <c r="B16" s="104" t="s">
        <v>250</v>
      </c>
      <c r="C16" s="105" t="s">
        <v>319</v>
      </c>
      <c r="D16" s="106">
        <v>2382000</v>
      </c>
      <c r="E16" s="106">
        <v>2208543</v>
      </c>
      <c r="F16" s="106">
        <v>3102000</v>
      </c>
      <c r="G16" s="106">
        <v>3091233</v>
      </c>
      <c r="H16" s="106">
        <v>4117390</v>
      </c>
      <c r="I16" s="106">
        <v>4109440</v>
      </c>
    </row>
    <row r="17" spans="2:16" x14ac:dyDescent="0.25">
      <c r="B17" s="378" t="s">
        <v>320</v>
      </c>
      <c r="C17" s="379"/>
      <c r="D17" s="103">
        <f>SUM(D18:D19)</f>
        <v>99100</v>
      </c>
      <c r="E17" s="103">
        <f t="shared" ref="E17:I17" si="9">SUM(E18:E19)</f>
        <v>24559</v>
      </c>
      <c r="F17" s="103">
        <f t="shared" si="9"/>
        <v>122900</v>
      </c>
      <c r="G17" s="103">
        <f t="shared" si="9"/>
        <v>1112</v>
      </c>
      <c r="H17" s="103">
        <f t="shared" si="9"/>
        <v>123100</v>
      </c>
      <c r="I17" s="103">
        <f t="shared" si="9"/>
        <v>12114</v>
      </c>
    </row>
    <row r="18" spans="2:16" x14ac:dyDescent="0.25">
      <c r="B18" s="104" t="s">
        <v>308</v>
      </c>
      <c r="C18" s="105" t="s">
        <v>316</v>
      </c>
      <c r="D18" s="106">
        <v>87100</v>
      </c>
      <c r="E18" s="106">
        <v>12664</v>
      </c>
      <c r="F18" s="106">
        <v>122900</v>
      </c>
      <c r="G18" s="106">
        <v>1112</v>
      </c>
      <c r="H18" s="106">
        <v>123100</v>
      </c>
      <c r="I18" s="106">
        <v>12114</v>
      </c>
    </row>
    <row r="19" spans="2:16" ht="15.75" thickBot="1" x14ac:dyDescent="0.3">
      <c r="B19" s="104" t="s">
        <v>250</v>
      </c>
      <c r="C19" s="105" t="s">
        <v>319</v>
      </c>
      <c r="D19" s="106">
        <v>12000</v>
      </c>
      <c r="E19" s="106">
        <v>11895</v>
      </c>
      <c r="F19" s="106">
        <v>0</v>
      </c>
      <c r="G19" s="106">
        <v>0</v>
      </c>
      <c r="H19" s="106">
        <v>0</v>
      </c>
      <c r="I19" s="106">
        <v>0</v>
      </c>
    </row>
    <row r="20" spans="2:16" x14ac:dyDescent="0.25">
      <c r="B20" s="108" t="s">
        <v>321</v>
      </c>
      <c r="C20" s="109" t="s">
        <v>471</v>
      </c>
      <c r="D20" s="110">
        <f>D21</f>
        <v>2200</v>
      </c>
      <c r="E20" s="110">
        <f t="shared" ref="E20:I20" si="10">E21</f>
        <v>2200</v>
      </c>
      <c r="F20" s="110">
        <f t="shared" si="10"/>
        <v>1500</v>
      </c>
      <c r="G20" s="110">
        <f t="shared" si="10"/>
        <v>0</v>
      </c>
      <c r="H20" s="110">
        <f t="shared" si="10"/>
        <v>0</v>
      </c>
      <c r="I20" s="110">
        <f t="shared" si="10"/>
        <v>0</v>
      </c>
    </row>
    <row r="21" spans="2:16" x14ac:dyDescent="0.25">
      <c r="B21" s="378" t="s">
        <v>469</v>
      </c>
      <c r="C21" s="379"/>
      <c r="D21" s="103">
        <f>D22</f>
        <v>2200</v>
      </c>
      <c r="E21" s="103">
        <f t="shared" ref="E21:I21" si="11">E22</f>
        <v>2200</v>
      </c>
      <c r="F21" s="103">
        <f t="shared" si="11"/>
        <v>1500</v>
      </c>
      <c r="G21" s="103">
        <f t="shared" si="11"/>
        <v>0</v>
      </c>
      <c r="H21" s="103">
        <f t="shared" si="11"/>
        <v>0</v>
      </c>
      <c r="I21" s="103">
        <f t="shared" si="11"/>
        <v>0</v>
      </c>
    </row>
    <row r="22" spans="2:16" ht="24.75" thickBot="1" x14ac:dyDescent="0.3">
      <c r="B22" s="104" t="s">
        <v>322</v>
      </c>
      <c r="C22" s="105" t="s">
        <v>313</v>
      </c>
      <c r="D22" s="106">
        <v>2200</v>
      </c>
      <c r="E22" s="106">
        <v>2200</v>
      </c>
      <c r="F22" s="107">
        <v>1500</v>
      </c>
      <c r="G22" s="107">
        <v>0</v>
      </c>
      <c r="H22" s="107">
        <v>0</v>
      </c>
      <c r="I22" s="107">
        <v>0</v>
      </c>
    </row>
    <row r="23" spans="2:16" x14ac:dyDescent="0.25">
      <c r="B23" s="109" t="s">
        <v>323</v>
      </c>
      <c r="C23" s="109" t="s">
        <v>324</v>
      </c>
      <c r="D23" s="110">
        <f>D24</f>
        <v>29206</v>
      </c>
      <c r="E23" s="110">
        <f t="shared" ref="E23:I24" si="12">E24</f>
        <v>27956</v>
      </c>
      <c r="F23" s="110">
        <f t="shared" si="12"/>
        <v>440</v>
      </c>
      <c r="G23" s="110">
        <f t="shared" si="12"/>
        <v>440</v>
      </c>
      <c r="H23" s="110">
        <f t="shared" si="12"/>
        <v>0</v>
      </c>
      <c r="I23" s="110">
        <f t="shared" si="12"/>
        <v>0</v>
      </c>
    </row>
    <row r="24" spans="2:16" ht="15.75" thickBot="1" x14ac:dyDescent="0.3">
      <c r="B24" s="378" t="s">
        <v>469</v>
      </c>
      <c r="C24" s="379"/>
      <c r="D24" s="103">
        <f>D25</f>
        <v>29206</v>
      </c>
      <c r="E24" s="103">
        <f t="shared" si="12"/>
        <v>27956</v>
      </c>
      <c r="F24" s="103">
        <f t="shared" si="12"/>
        <v>440</v>
      </c>
      <c r="G24" s="103">
        <f t="shared" si="12"/>
        <v>440</v>
      </c>
      <c r="H24" s="103">
        <f t="shared" si="12"/>
        <v>0</v>
      </c>
      <c r="I24" s="103">
        <f t="shared" si="12"/>
        <v>0</v>
      </c>
    </row>
    <row r="25" spans="2:16" ht="24.75" thickBot="1" x14ac:dyDescent="0.3">
      <c r="B25" s="104" t="s">
        <v>325</v>
      </c>
      <c r="C25" s="105" t="s">
        <v>491</v>
      </c>
      <c r="D25" s="106">
        <v>29206</v>
      </c>
      <c r="E25" s="106">
        <v>27956</v>
      </c>
      <c r="F25" s="107">
        <v>440</v>
      </c>
      <c r="G25" s="107">
        <v>440</v>
      </c>
      <c r="H25" s="107">
        <v>0</v>
      </c>
      <c r="I25" s="107">
        <v>0</v>
      </c>
      <c r="K25" s="353" t="s">
        <v>171</v>
      </c>
      <c r="L25" s="354"/>
      <c r="M25" s="353" t="s">
        <v>172</v>
      </c>
      <c r="N25" s="354"/>
      <c r="O25" s="353" t="s">
        <v>430</v>
      </c>
      <c r="P25" s="354"/>
    </row>
    <row r="26" spans="2:16" ht="15.75" thickBot="1" x14ac:dyDescent="0.3">
      <c r="B26" s="108" t="s">
        <v>326</v>
      </c>
      <c r="C26" s="109" t="s">
        <v>472</v>
      </c>
      <c r="D26" s="110">
        <f>D27</f>
        <v>433772</v>
      </c>
      <c r="E26" s="110">
        <f t="shared" ref="E26:I26" si="13">E27</f>
        <v>433309</v>
      </c>
      <c r="F26" s="110">
        <f t="shared" si="13"/>
        <v>544937</v>
      </c>
      <c r="G26" s="110">
        <f t="shared" si="13"/>
        <v>544779</v>
      </c>
      <c r="H26" s="110">
        <f t="shared" si="13"/>
        <v>905300</v>
      </c>
      <c r="I26" s="110">
        <f t="shared" si="13"/>
        <v>789478</v>
      </c>
      <c r="K26" s="99" t="s">
        <v>173</v>
      </c>
      <c r="L26" s="100" t="s">
        <v>174</v>
      </c>
      <c r="M26" s="100" t="s">
        <v>173</v>
      </c>
      <c r="N26" s="100" t="s">
        <v>174</v>
      </c>
      <c r="O26" s="100" t="s">
        <v>173</v>
      </c>
      <c r="P26" s="100" t="s">
        <v>174</v>
      </c>
    </row>
    <row r="27" spans="2:16" ht="15.75" thickTop="1" x14ac:dyDescent="0.25">
      <c r="B27" s="378" t="s">
        <v>473</v>
      </c>
      <c r="C27" s="379"/>
      <c r="D27" s="103">
        <f>SUM(D28:D29)</f>
        <v>433772</v>
      </c>
      <c r="E27" s="103">
        <f t="shared" ref="E27:I27" si="14">SUM(E28:E29)</f>
        <v>433309</v>
      </c>
      <c r="F27" s="103">
        <f t="shared" si="14"/>
        <v>544937</v>
      </c>
      <c r="G27" s="103">
        <f t="shared" si="14"/>
        <v>544779</v>
      </c>
      <c r="H27" s="103">
        <f t="shared" si="14"/>
        <v>905300</v>
      </c>
      <c r="I27" s="103">
        <f t="shared" si="14"/>
        <v>789478</v>
      </c>
    </row>
    <row r="28" spans="2:16" x14ac:dyDescent="0.25">
      <c r="B28" s="104" t="s">
        <v>327</v>
      </c>
      <c r="C28" s="105" t="s">
        <v>328</v>
      </c>
      <c r="D28" s="106">
        <v>327920</v>
      </c>
      <c r="E28" s="106">
        <v>327656</v>
      </c>
      <c r="F28" s="106">
        <v>359937</v>
      </c>
      <c r="G28" s="106">
        <v>359786</v>
      </c>
      <c r="H28" s="106">
        <v>726341</v>
      </c>
      <c r="I28" s="106">
        <v>613962</v>
      </c>
      <c r="J28" s="104" t="s">
        <v>327</v>
      </c>
      <c r="K28" s="106">
        <v>327920</v>
      </c>
      <c r="L28" s="106">
        <v>327656</v>
      </c>
      <c r="M28" s="106">
        <v>359937</v>
      </c>
      <c r="N28" s="106">
        <v>359786</v>
      </c>
      <c r="O28" s="106">
        <v>726341</v>
      </c>
      <c r="P28" s="106">
        <v>613962</v>
      </c>
    </row>
    <row r="29" spans="2:16" ht="15.75" thickBot="1" x14ac:dyDescent="0.3">
      <c r="B29" s="104" t="s">
        <v>329</v>
      </c>
      <c r="C29" s="105" t="s">
        <v>330</v>
      </c>
      <c r="D29" s="106">
        <v>105852</v>
      </c>
      <c r="E29" s="106">
        <v>105653</v>
      </c>
      <c r="F29" s="107">
        <v>185000</v>
      </c>
      <c r="G29" s="107">
        <v>184993</v>
      </c>
      <c r="H29" s="107">
        <v>178959</v>
      </c>
      <c r="I29" s="107">
        <v>175516</v>
      </c>
      <c r="J29" s="104" t="s">
        <v>329</v>
      </c>
      <c r="K29" s="107">
        <v>105852</v>
      </c>
      <c r="L29" s="107">
        <v>105653</v>
      </c>
      <c r="M29" s="107">
        <v>185000</v>
      </c>
      <c r="N29" s="107">
        <v>184993</v>
      </c>
      <c r="O29" s="107">
        <v>178959</v>
      </c>
      <c r="P29" s="107">
        <v>175516</v>
      </c>
    </row>
    <row r="30" spans="2:16" x14ac:dyDescent="0.25">
      <c r="B30" s="108" t="s">
        <v>331</v>
      </c>
      <c r="C30" s="109" t="s">
        <v>332</v>
      </c>
      <c r="D30" s="110">
        <f>D31+D34+D36</f>
        <v>122044</v>
      </c>
      <c r="E30" s="110">
        <f t="shared" ref="E30:I30" si="15">E31+E34+E36</f>
        <v>56132</v>
      </c>
      <c r="F30" s="110">
        <f t="shared" si="15"/>
        <v>146296</v>
      </c>
      <c r="G30" s="110">
        <f t="shared" si="15"/>
        <v>31442</v>
      </c>
      <c r="H30" s="110">
        <f t="shared" si="15"/>
        <v>27080</v>
      </c>
      <c r="I30" s="110">
        <f t="shared" si="15"/>
        <v>9162</v>
      </c>
    </row>
    <row r="31" spans="2:16" x14ac:dyDescent="0.25">
      <c r="B31" s="378" t="s">
        <v>469</v>
      </c>
      <c r="C31" s="379"/>
      <c r="D31" s="103">
        <f>SUM(D32:D33)</f>
        <v>32694</v>
      </c>
      <c r="E31" s="103">
        <f t="shared" ref="E31:I31" si="16">SUM(E32:E33)</f>
        <v>23520</v>
      </c>
      <c r="F31" s="103">
        <f t="shared" si="16"/>
        <v>27156</v>
      </c>
      <c r="G31" s="103">
        <f t="shared" si="16"/>
        <v>23077</v>
      </c>
      <c r="H31" s="103">
        <f t="shared" si="16"/>
        <v>15090</v>
      </c>
      <c r="I31" s="103">
        <f t="shared" si="16"/>
        <v>4948</v>
      </c>
    </row>
    <row r="32" spans="2:16" ht="24" x14ac:dyDescent="0.25">
      <c r="B32" s="104" t="s">
        <v>325</v>
      </c>
      <c r="C32" s="105" t="s">
        <v>333</v>
      </c>
      <c r="D32" s="106">
        <v>18690</v>
      </c>
      <c r="E32" s="106">
        <v>14734</v>
      </c>
      <c r="F32" s="106">
        <v>23033</v>
      </c>
      <c r="G32" s="106">
        <v>22082</v>
      </c>
      <c r="H32" s="106">
        <v>12716</v>
      </c>
      <c r="I32" s="106">
        <v>4567</v>
      </c>
    </row>
    <row r="33" spans="2:16" x14ac:dyDescent="0.25">
      <c r="B33" s="104" t="s">
        <v>334</v>
      </c>
      <c r="C33" s="105" t="s">
        <v>335</v>
      </c>
      <c r="D33" s="106">
        <v>14004</v>
      </c>
      <c r="E33" s="106">
        <v>8786</v>
      </c>
      <c r="F33" s="106">
        <v>4123</v>
      </c>
      <c r="G33" s="106">
        <v>995</v>
      </c>
      <c r="H33" s="106">
        <v>2374</v>
      </c>
      <c r="I33" s="106">
        <v>381</v>
      </c>
    </row>
    <row r="34" spans="2:16" x14ac:dyDescent="0.25">
      <c r="B34" s="378" t="s">
        <v>474</v>
      </c>
      <c r="C34" s="379"/>
      <c r="D34" s="103">
        <f>D35</f>
        <v>4100</v>
      </c>
      <c r="E34" s="103">
        <f t="shared" ref="E34:I34" si="17">E35</f>
        <v>3353</v>
      </c>
      <c r="F34" s="103">
        <f t="shared" si="17"/>
        <v>3140</v>
      </c>
      <c r="G34" s="103">
        <f t="shared" si="17"/>
        <v>1553</v>
      </c>
      <c r="H34" s="103">
        <f t="shared" si="17"/>
        <v>1640</v>
      </c>
      <c r="I34" s="103">
        <f t="shared" si="17"/>
        <v>920</v>
      </c>
    </row>
    <row r="35" spans="2:16" ht="24" x14ac:dyDescent="0.25">
      <c r="B35" s="104" t="s">
        <v>336</v>
      </c>
      <c r="C35" s="105" t="s">
        <v>333</v>
      </c>
      <c r="D35" s="106">
        <v>4100</v>
      </c>
      <c r="E35" s="106">
        <v>3353</v>
      </c>
      <c r="F35" s="106">
        <v>3140</v>
      </c>
      <c r="G35" s="106">
        <v>1553</v>
      </c>
      <c r="H35" s="106">
        <v>1640</v>
      </c>
      <c r="I35" s="106">
        <v>920</v>
      </c>
    </row>
    <row r="36" spans="2:16" x14ac:dyDescent="0.25">
      <c r="B36" s="378" t="s">
        <v>337</v>
      </c>
      <c r="C36" s="379"/>
      <c r="D36" s="103">
        <f>D37</f>
        <v>85250</v>
      </c>
      <c r="E36" s="103">
        <f>E37</f>
        <v>29259</v>
      </c>
      <c r="F36" s="103">
        <f t="shared" ref="F36:I36" si="18">F37</f>
        <v>116000</v>
      </c>
      <c r="G36" s="103">
        <f t="shared" si="18"/>
        <v>6812</v>
      </c>
      <c r="H36" s="103">
        <f t="shared" si="18"/>
        <v>10350</v>
      </c>
      <c r="I36" s="103">
        <f t="shared" si="18"/>
        <v>3294</v>
      </c>
    </row>
    <row r="37" spans="2:16" ht="15.75" thickBot="1" x14ac:dyDescent="0.3">
      <c r="B37" s="104" t="s">
        <v>338</v>
      </c>
      <c r="C37" s="105" t="s">
        <v>335</v>
      </c>
      <c r="D37" s="106">
        <v>85250</v>
      </c>
      <c r="E37" s="106">
        <v>29259</v>
      </c>
      <c r="F37" s="107">
        <v>116000</v>
      </c>
      <c r="G37" s="107">
        <v>6812</v>
      </c>
      <c r="H37" s="107">
        <v>10350</v>
      </c>
      <c r="I37" s="107">
        <v>3294</v>
      </c>
    </row>
    <row r="38" spans="2:16" x14ac:dyDescent="0.25">
      <c r="B38" s="108" t="s">
        <v>339</v>
      </c>
      <c r="C38" s="109" t="s">
        <v>340</v>
      </c>
      <c r="D38" s="110">
        <f>D39</f>
        <v>7802</v>
      </c>
      <c r="E38" s="110">
        <f t="shared" ref="E38:I39" si="19">E39</f>
        <v>6496</v>
      </c>
      <c r="F38" s="110">
        <f t="shared" si="19"/>
        <v>5010</v>
      </c>
      <c r="G38" s="110">
        <f t="shared" si="19"/>
        <v>2298</v>
      </c>
      <c r="H38" s="110">
        <f t="shared" si="19"/>
        <v>7240</v>
      </c>
      <c r="I38" s="110">
        <f t="shared" si="19"/>
        <v>5040</v>
      </c>
    </row>
    <row r="39" spans="2:16" x14ac:dyDescent="0.25">
      <c r="B39" s="378" t="s">
        <v>469</v>
      </c>
      <c r="C39" s="379"/>
      <c r="D39" s="103">
        <f>D40</f>
        <v>7802</v>
      </c>
      <c r="E39" s="103">
        <f t="shared" si="19"/>
        <v>6496</v>
      </c>
      <c r="F39" s="103">
        <f t="shared" si="19"/>
        <v>5010</v>
      </c>
      <c r="G39" s="103">
        <f t="shared" si="19"/>
        <v>2298</v>
      </c>
      <c r="H39" s="103">
        <f t="shared" si="19"/>
        <v>7240</v>
      </c>
      <c r="I39" s="103">
        <f t="shared" si="19"/>
        <v>5040</v>
      </c>
    </row>
    <row r="40" spans="2:16" ht="15.75" thickBot="1" x14ac:dyDescent="0.3">
      <c r="B40" s="104" t="s">
        <v>250</v>
      </c>
      <c r="C40" s="105" t="s">
        <v>319</v>
      </c>
      <c r="D40" s="106">
        <v>7802</v>
      </c>
      <c r="E40" s="106">
        <v>6496</v>
      </c>
      <c r="F40" s="106">
        <v>5010</v>
      </c>
      <c r="G40" s="106">
        <v>2298</v>
      </c>
      <c r="H40" s="106">
        <v>7240</v>
      </c>
      <c r="I40" s="106">
        <v>5040</v>
      </c>
    </row>
    <row r="41" spans="2:16" x14ac:dyDescent="0.25">
      <c r="B41" s="108" t="s">
        <v>341</v>
      </c>
      <c r="C41" s="109" t="s">
        <v>475</v>
      </c>
      <c r="D41" s="110">
        <f>D42</f>
        <v>644500</v>
      </c>
      <c r="E41" s="110">
        <f t="shared" ref="E41:I42" si="20">E42</f>
        <v>481993</v>
      </c>
      <c r="F41" s="110">
        <f t="shared" si="20"/>
        <v>499500</v>
      </c>
      <c r="G41" s="110">
        <f t="shared" si="20"/>
        <v>375276</v>
      </c>
      <c r="H41" s="110">
        <f t="shared" si="20"/>
        <v>175215</v>
      </c>
      <c r="I41" s="110">
        <f t="shared" si="20"/>
        <v>153990</v>
      </c>
    </row>
    <row r="42" spans="2:16" x14ac:dyDescent="0.25">
      <c r="B42" s="378" t="s">
        <v>476</v>
      </c>
      <c r="C42" s="379"/>
      <c r="D42" s="103">
        <f>D43</f>
        <v>644500</v>
      </c>
      <c r="E42" s="103">
        <f t="shared" si="20"/>
        <v>481993</v>
      </c>
      <c r="F42" s="103">
        <f t="shared" si="20"/>
        <v>499500</v>
      </c>
      <c r="G42" s="103">
        <f t="shared" si="20"/>
        <v>375276</v>
      </c>
      <c r="H42" s="103">
        <f t="shared" si="20"/>
        <v>175215</v>
      </c>
      <c r="I42" s="103">
        <f t="shared" si="20"/>
        <v>153990</v>
      </c>
    </row>
    <row r="43" spans="2:16" ht="24.75" thickBot="1" x14ac:dyDescent="0.3">
      <c r="B43" s="104" t="s">
        <v>327</v>
      </c>
      <c r="C43" s="111" t="s">
        <v>342</v>
      </c>
      <c r="D43" s="106">
        <v>644500</v>
      </c>
      <c r="E43" s="106">
        <v>481993</v>
      </c>
      <c r="F43" s="107">
        <v>499500</v>
      </c>
      <c r="G43" s="107">
        <v>375276</v>
      </c>
      <c r="H43" s="107">
        <v>175215</v>
      </c>
      <c r="I43" s="107">
        <v>153990</v>
      </c>
    </row>
    <row r="44" spans="2:16" ht="30" x14ac:dyDescent="0.25">
      <c r="B44" s="108" t="s">
        <v>343</v>
      </c>
      <c r="C44" s="109" t="s">
        <v>477</v>
      </c>
      <c r="D44" s="110">
        <f>D45+D49+D51+D53</f>
        <v>3308973</v>
      </c>
      <c r="E44" s="110">
        <f t="shared" ref="E44:I44" si="21">E45+E49+E51+E53</f>
        <v>1096704</v>
      </c>
      <c r="F44" s="110">
        <f t="shared" si="21"/>
        <v>2139427</v>
      </c>
      <c r="G44" s="110">
        <f t="shared" si="21"/>
        <v>1790983</v>
      </c>
      <c r="H44" s="110">
        <f t="shared" si="21"/>
        <v>2505574</v>
      </c>
      <c r="I44" s="110">
        <f t="shared" si="21"/>
        <v>1319300</v>
      </c>
      <c r="K44" s="353" t="s">
        <v>171</v>
      </c>
      <c r="L44" s="354"/>
      <c r="M44" s="353" t="s">
        <v>172</v>
      </c>
      <c r="N44" s="354"/>
      <c r="O44" s="353" t="s">
        <v>430</v>
      </c>
      <c r="P44" s="354"/>
    </row>
    <row r="45" spans="2:16" ht="15.75" thickBot="1" x14ac:dyDescent="0.3">
      <c r="B45" s="378" t="s">
        <v>473</v>
      </c>
      <c r="C45" s="379"/>
      <c r="D45" s="103">
        <f>SUM(D46:D48)</f>
        <v>223788</v>
      </c>
      <c r="E45" s="103">
        <f t="shared" ref="E45:I45" si="22">SUM(E46:E48)</f>
        <v>102793</v>
      </c>
      <c r="F45" s="103">
        <f t="shared" si="22"/>
        <v>129044</v>
      </c>
      <c r="G45" s="103">
        <f t="shared" si="22"/>
        <v>119760</v>
      </c>
      <c r="H45" s="103">
        <f t="shared" si="22"/>
        <v>102922</v>
      </c>
      <c r="I45" s="103">
        <f t="shared" si="22"/>
        <v>89582</v>
      </c>
      <c r="K45" s="99" t="s">
        <v>173</v>
      </c>
      <c r="L45" s="100" t="s">
        <v>174</v>
      </c>
      <c r="M45" s="100" t="s">
        <v>173</v>
      </c>
      <c r="N45" s="100" t="s">
        <v>174</v>
      </c>
      <c r="O45" s="100" t="s">
        <v>173</v>
      </c>
      <c r="P45" s="100" t="s">
        <v>174</v>
      </c>
    </row>
    <row r="46" spans="2:16" ht="24.75" thickTop="1" x14ac:dyDescent="0.25">
      <c r="B46" s="104" t="s">
        <v>274</v>
      </c>
      <c r="C46" s="105" t="s">
        <v>313</v>
      </c>
      <c r="D46" s="106">
        <v>0</v>
      </c>
      <c r="E46" s="106">
        <v>0</v>
      </c>
      <c r="F46" s="106">
        <v>0</v>
      </c>
      <c r="G46" s="106">
        <v>0</v>
      </c>
      <c r="H46" s="106">
        <v>0</v>
      </c>
      <c r="I46" s="106">
        <v>0</v>
      </c>
      <c r="J46" s="104" t="s">
        <v>274</v>
      </c>
      <c r="K46" s="124">
        <f>D46+D54</f>
        <v>2850</v>
      </c>
      <c r="L46" s="124">
        <f t="shared" ref="L46:P46" si="23">E46+E54</f>
        <v>1475</v>
      </c>
      <c r="M46" s="124">
        <f t="shared" si="23"/>
        <v>0</v>
      </c>
      <c r="N46" s="124">
        <f t="shared" si="23"/>
        <v>0</v>
      </c>
      <c r="O46" s="124">
        <f t="shared" si="23"/>
        <v>0</v>
      </c>
      <c r="P46" s="124">
        <f t="shared" si="23"/>
        <v>0</v>
      </c>
    </row>
    <row r="47" spans="2:16" x14ac:dyDescent="0.25">
      <c r="B47" s="104" t="s">
        <v>276</v>
      </c>
      <c r="C47" s="105" t="s">
        <v>284</v>
      </c>
      <c r="D47" s="106">
        <v>32000</v>
      </c>
      <c r="E47" s="106">
        <v>7837</v>
      </c>
      <c r="F47" s="106">
        <v>0</v>
      </c>
      <c r="G47" s="106">
        <v>0</v>
      </c>
      <c r="H47" s="106">
        <v>2000</v>
      </c>
      <c r="I47" s="106">
        <v>1618</v>
      </c>
      <c r="J47" s="104" t="s">
        <v>276</v>
      </c>
      <c r="K47" s="124">
        <f>D47+D52</f>
        <v>70789</v>
      </c>
      <c r="L47" s="124">
        <f t="shared" ref="L47:P47" si="24">E47+E52</f>
        <v>7837</v>
      </c>
      <c r="M47" s="124">
        <f t="shared" si="24"/>
        <v>67000</v>
      </c>
      <c r="N47" s="124">
        <f t="shared" si="24"/>
        <v>63198</v>
      </c>
      <c r="O47" s="124">
        <f t="shared" si="24"/>
        <v>2000</v>
      </c>
      <c r="P47" s="124">
        <f t="shared" si="24"/>
        <v>1618</v>
      </c>
    </row>
    <row r="48" spans="2:16" x14ac:dyDescent="0.25">
      <c r="B48" s="104" t="s">
        <v>278</v>
      </c>
      <c r="C48" s="105" t="s">
        <v>344</v>
      </c>
      <c r="D48" s="106">
        <v>191788</v>
      </c>
      <c r="E48" s="106">
        <v>94956</v>
      </c>
      <c r="F48" s="106">
        <v>129044</v>
      </c>
      <c r="G48" s="106">
        <v>119760</v>
      </c>
      <c r="H48" s="106">
        <v>100922</v>
      </c>
      <c r="I48" s="106">
        <v>87964</v>
      </c>
      <c r="J48" s="104" t="s">
        <v>278</v>
      </c>
      <c r="K48" s="124">
        <f>D48+D50+D56</f>
        <v>2479311</v>
      </c>
      <c r="L48" s="124">
        <f t="shared" ref="L48:P48" si="25">E48+E50+E56</f>
        <v>648785</v>
      </c>
      <c r="M48" s="124">
        <f t="shared" si="25"/>
        <v>1229751</v>
      </c>
      <c r="N48" s="124">
        <f t="shared" si="25"/>
        <v>902539</v>
      </c>
      <c r="O48" s="124">
        <f t="shared" si="25"/>
        <v>1698483</v>
      </c>
      <c r="P48" s="124">
        <f t="shared" si="25"/>
        <v>701298</v>
      </c>
    </row>
    <row r="49" spans="2:16" x14ac:dyDescent="0.25">
      <c r="B49" s="378" t="s">
        <v>474</v>
      </c>
      <c r="C49" s="379"/>
      <c r="D49" s="103">
        <f>SUM(D50)</f>
        <v>550</v>
      </c>
      <c r="E49" s="103">
        <f t="shared" ref="E49:I49" si="26">SUM(E50)</f>
        <v>542</v>
      </c>
      <c r="F49" s="103">
        <f t="shared" si="26"/>
        <v>0</v>
      </c>
      <c r="G49" s="103">
        <f t="shared" si="26"/>
        <v>0</v>
      </c>
      <c r="H49" s="103">
        <f t="shared" si="26"/>
        <v>0</v>
      </c>
      <c r="I49" s="103">
        <f t="shared" si="26"/>
        <v>0</v>
      </c>
      <c r="J49" s="104" t="s">
        <v>277</v>
      </c>
      <c r="K49" s="124">
        <f>D55</f>
        <v>756023</v>
      </c>
      <c r="L49" s="124">
        <f t="shared" ref="L49:P49" si="27">E55</f>
        <v>438607</v>
      </c>
      <c r="M49" s="124">
        <f t="shared" si="27"/>
        <v>842676</v>
      </c>
      <c r="N49" s="124">
        <f t="shared" si="27"/>
        <v>825246</v>
      </c>
      <c r="O49" s="124">
        <f t="shared" si="27"/>
        <v>805091</v>
      </c>
      <c r="P49" s="124">
        <f t="shared" si="27"/>
        <v>616384</v>
      </c>
    </row>
    <row r="50" spans="2:16" x14ac:dyDescent="0.25">
      <c r="B50" s="104" t="s">
        <v>278</v>
      </c>
      <c r="C50" s="105" t="s">
        <v>344</v>
      </c>
      <c r="D50" s="106">
        <v>550</v>
      </c>
      <c r="E50" s="106">
        <v>542</v>
      </c>
      <c r="F50" s="106">
        <v>0</v>
      </c>
      <c r="G50" s="106">
        <v>0</v>
      </c>
      <c r="H50" s="106">
        <v>0</v>
      </c>
      <c r="I50" s="106">
        <v>0</v>
      </c>
    </row>
    <row r="51" spans="2:16" x14ac:dyDescent="0.25">
      <c r="B51" s="378" t="s">
        <v>337</v>
      </c>
      <c r="C51" s="379"/>
      <c r="D51" s="103">
        <f>SUM(D52)</f>
        <v>38789</v>
      </c>
      <c r="E51" s="103">
        <f t="shared" ref="E51:I51" si="28">SUM(E52)</f>
        <v>0</v>
      </c>
      <c r="F51" s="103">
        <f t="shared" si="28"/>
        <v>67000</v>
      </c>
      <c r="G51" s="103">
        <f t="shared" si="28"/>
        <v>63198</v>
      </c>
      <c r="H51" s="103">
        <f t="shared" si="28"/>
        <v>0</v>
      </c>
      <c r="I51" s="103">
        <f t="shared" si="28"/>
        <v>0</v>
      </c>
    </row>
    <row r="52" spans="2:16" x14ac:dyDescent="0.25">
      <c r="B52" s="104" t="s">
        <v>276</v>
      </c>
      <c r="C52" s="105" t="s">
        <v>284</v>
      </c>
      <c r="D52" s="106">
        <v>38789</v>
      </c>
      <c r="E52" s="106">
        <v>0</v>
      </c>
      <c r="F52" s="106">
        <v>67000</v>
      </c>
      <c r="G52" s="106">
        <v>63198</v>
      </c>
      <c r="H52" s="106">
        <v>0</v>
      </c>
      <c r="I52" s="106">
        <v>0</v>
      </c>
    </row>
    <row r="53" spans="2:16" x14ac:dyDescent="0.25">
      <c r="B53" s="378" t="s">
        <v>320</v>
      </c>
      <c r="C53" s="379"/>
      <c r="D53" s="103">
        <f>SUM(D54:D56)</f>
        <v>3045846</v>
      </c>
      <c r="E53" s="103">
        <f t="shared" ref="E53:I53" si="29">SUM(E54:E56)</f>
        <v>993369</v>
      </c>
      <c r="F53" s="103">
        <f t="shared" si="29"/>
        <v>1943383</v>
      </c>
      <c r="G53" s="103">
        <f t="shared" si="29"/>
        <v>1608025</v>
      </c>
      <c r="H53" s="103">
        <f t="shared" si="29"/>
        <v>2402652</v>
      </c>
      <c r="I53" s="103">
        <f t="shared" si="29"/>
        <v>1229718</v>
      </c>
    </row>
    <row r="54" spans="2:16" ht="24" x14ac:dyDescent="0.25">
      <c r="B54" s="104" t="s">
        <v>274</v>
      </c>
      <c r="C54" s="105" t="s">
        <v>313</v>
      </c>
      <c r="D54" s="106">
        <v>2850</v>
      </c>
      <c r="E54" s="106">
        <v>1475</v>
      </c>
      <c r="F54" s="106">
        <v>0</v>
      </c>
      <c r="G54" s="106">
        <v>0</v>
      </c>
      <c r="H54" s="106">
        <v>0</v>
      </c>
      <c r="I54" s="106">
        <v>0</v>
      </c>
    </row>
    <row r="55" spans="2:16" x14ac:dyDescent="0.25">
      <c r="B55" s="104" t="s">
        <v>277</v>
      </c>
      <c r="C55" s="105" t="s">
        <v>345</v>
      </c>
      <c r="D55" s="106">
        <v>756023</v>
      </c>
      <c r="E55" s="106">
        <v>438607</v>
      </c>
      <c r="F55" s="106">
        <v>842676</v>
      </c>
      <c r="G55" s="106">
        <v>825246</v>
      </c>
      <c r="H55" s="106">
        <v>805091</v>
      </c>
      <c r="I55" s="106">
        <v>616384</v>
      </c>
    </row>
    <row r="56" spans="2:16" ht="15.75" thickBot="1" x14ac:dyDescent="0.3">
      <c r="B56" s="104" t="s">
        <v>278</v>
      </c>
      <c r="C56" s="105" t="s">
        <v>344</v>
      </c>
      <c r="D56" s="106">
        <v>2286973</v>
      </c>
      <c r="E56" s="106">
        <v>553287</v>
      </c>
      <c r="F56" s="107">
        <v>1100707</v>
      </c>
      <c r="G56" s="107">
        <v>782779</v>
      </c>
      <c r="H56" s="107">
        <v>1597561</v>
      </c>
      <c r="I56" s="107">
        <v>613334</v>
      </c>
    </row>
    <row r="57" spans="2:16" x14ac:dyDescent="0.25">
      <c r="B57" s="108" t="s">
        <v>346</v>
      </c>
      <c r="C57" s="109" t="s">
        <v>347</v>
      </c>
      <c r="D57" s="110">
        <f>D58+D61</f>
        <v>37315</v>
      </c>
      <c r="E57" s="110">
        <f t="shared" ref="E57:I57" si="30">E58+E61</f>
        <v>4423</v>
      </c>
      <c r="F57" s="110">
        <f t="shared" si="30"/>
        <v>37950</v>
      </c>
      <c r="G57" s="110">
        <f t="shared" si="30"/>
        <v>1182</v>
      </c>
      <c r="H57" s="110">
        <f t="shared" si="30"/>
        <v>7946</v>
      </c>
      <c r="I57" s="110">
        <f t="shared" si="30"/>
        <v>3422</v>
      </c>
    </row>
    <row r="58" spans="2:16" x14ac:dyDescent="0.25">
      <c r="B58" s="378" t="s">
        <v>469</v>
      </c>
      <c r="C58" s="379"/>
      <c r="D58" s="103">
        <f>SUM(D59:D60)</f>
        <v>275</v>
      </c>
      <c r="E58" s="103">
        <f t="shared" ref="E58:I58" si="31">SUM(E59:E60)</f>
        <v>203</v>
      </c>
      <c r="F58" s="103">
        <f t="shared" si="31"/>
        <v>0</v>
      </c>
      <c r="G58" s="103">
        <f t="shared" si="31"/>
        <v>0</v>
      </c>
      <c r="H58" s="103">
        <f t="shared" si="31"/>
        <v>0</v>
      </c>
      <c r="I58" s="103">
        <f t="shared" si="31"/>
        <v>0</v>
      </c>
    </row>
    <row r="59" spans="2:16" ht="24" x14ac:dyDescent="0.25">
      <c r="B59" s="104" t="s">
        <v>274</v>
      </c>
      <c r="C59" s="105" t="s">
        <v>313</v>
      </c>
      <c r="D59" s="106">
        <v>0</v>
      </c>
      <c r="E59" s="106">
        <v>0</v>
      </c>
      <c r="F59" s="106">
        <v>0</v>
      </c>
      <c r="G59" s="106">
        <v>0</v>
      </c>
      <c r="H59" s="106">
        <v>0</v>
      </c>
      <c r="I59" s="106">
        <v>0</v>
      </c>
    </row>
    <row r="60" spans="2:16" x14ac:dyDescent="0.25">
      <c r="B60" s="104" t="s">
        <v>275</v>
      </c>
      <c r="C60" s="105" t="s">
        <v>348</v>
      </c>
      <c r="D60" s="106">
        <v>275</v>
      </c>
      <c r="E60" s="106">
        <v>203</v>
      </c>
      <c r="F60" s="106">
        <v>0</v>
      </c>
      <c r="G60" s="106">
        <v>0</v>
      </c>
      <c r="H60" s="106">
        <v>0</v>
      </c>
      <c r="I60" s="106">
        <v>0</v>
      </c>
    </row>
    <row r="61" spans="2:16" x14ac:dyDescent="0.25">
      <c r="B61" s="378" t="s">
        <v>320</v>
      </c>
      <c r="C61" s="379"/>
      <c r="D61" s="103">
        <f>SUM(D62:D63)</f>
        <v>37040</v>
      </c>
      <c r="E61" s="103">
        <f t="shared" ref="E61:I61" si="32">SUM(E62:E63)</f>
        <v>4220</v>
      </c>
      <c r="F61" s="103">
        <f t="shared" si="32"/>
        <v>37950</v>
      </c>
      <c r="G61" s="103">
        <f t="shared" si="32"/>
        <v>1182</v>
      </c>
      <c r="H61" s="103">
        <f t="shared" si="32"/>
        <v>7946</v>
      </c>
      <c r="I61" s="103">
        <f t="shared" si="32"/>
        <v>3422</v>
      </c>
    </row>
    <row r="62" spans="2:16" ht="24" x14ac:dyDescent="0.25">
      <c r="B62" s="104" t="s">
        <v>274</v>
      </c>
      <c r="C62" s="105" t="s">
        <v>313</v>
      </c>
      <c r="D62" s="106">
        <v>5500</v>
      </c>
      <c r="E62" s="106">
        <v>0</v>
      </c>
      <c r="F62" s="106">
        <v>2700</v>
      </c>
      <c r="G62" s="106">
        <v>215</v>
      </c>
      <c r="H62" s="106">
        <v>2700</v>
      </c>
      <c r="I62" s="106">
        <v>282</v>
      </c>
    </row>
    <row r="63" spans="2:16" ht="15.75" thickBot="1" x14ac:dyDescent="0.3">
      <c r="B63" s="112" t="s">
        <v>275</v>
      </c>
      <c r="C63" s="113" t="s">
        <v>348</v>
      </c>
      <c r="D63" s="107">
        <v>31540</v>
      </c>
      <c r="E63" s="107">
        <v>4220</v>
      </c>
      <c r="F63" s="107">
        <v>35250</v>
      </c>
      <c r="G63" s="107">
        <v>967</v>
      </c>
      <c r="H63" s="107">
        <v>5246</v>
      </c>
      <c r="I63" s="107">
        <v>3140</v>
      </c>
    </row>
    <row r="64" spans="2:16" x14ac:dyDescent="0.25">
      <c r="B64" s="109">
        <v>10001</v>
      </c>
      <c r="C64" s="109" t="s">
        <v>349</v>
      </c>
      <c r="D64" s="110">
        <f>D65+D69</f>
        <v>183200</v>
      </c>
      <c r="E64" s="110">
        <f t="shared" ref="E64:I64" si="33">E65+E69</f>
        <v>183083</v>
      </c>
      <c r="F64" s="110">
        <f t="shared" si="33"/>
        <v>632500</v>
      </c>
      <c r="G64" s="110">
        <f t="shared" si="33"/>
        <v>632497</v>
      </c>
      <c r="H64" s="110">
        <f t="shared" si="33"/>
        <v>243635</v>
      </c>
      <c r="I64" s="110">
        <f t="shared" si="33"/>
        <v>243398</v>
      </c>
    </row>
    <row r="65" spans="2:16" x14ac:dyDescent="0.25">
      <c r="B65" s="378" t="s">
        <v>469</v>
      </c>
      <c r="C65" s="379"/>
      <c r="D65" s="103">
        <f>SUM(D66:D68)</f>
        <v>183200</v>
      </c>
      <c r="E65" s="103">
        <f t="shared" ref="E65:I65" si="34">SUM(E66:E68)</f>
        <v>183083</v>
      </c>
      <c r="F65" s="103">
        <f t="shared" si="34"/>
        <v>632500</v>
      </c>
      <c r="G65" s="103">
        <f t="shared" si="34"/>
        <v>632497</v>
      </c>
      <c r="H65" s="103">
        <f t="shared" si="34"/>
        <v>243635</v>
      </c>
      <c r="I65" s="103">
        <f t="shared" si="34"/>
        <v>243398</v>
      </c>
    </row>
    <row r="66" spans="2:16" x14ac:dyDescent="0.25">
      <c r="B66" s="104" t="s">
        <v>350</v>
      </c>
      <c r="C66" s="105" t="s">
        <v>351</v>
      </c>
      <c r="D66" s="106">
        <v>140000</v>
      </c>
      <c r="E66" s="106">
        <v>139997</v>
      </c>
      <c r="F66" s="106">
        <v>625000</v>
      </c>
      <c r="G66" s="106">
        <v>624999</v>
      </c>
      <c r="H66" s="106">
        <v>204260</v>
      </c>
      <c r="I66" s="106">
        <v>204256</v>
      </c>
    </row>
    <row r="67" spans="2:16" ht="24" x14ac:dyDescent="0.25">
      <c r="B67" s="104" t="s">
        <v>266</v>
      </c>
      <c r="C67" s="105" t="s">
        <v>352</v>
      </c>
      <c r="D67" s="106">
        <v>43200</v>
      </c>
      <c r="E67" s="106">
        <v>43086</v>
      </c>
      <c r="F67" s="106">
        <v>7500</v>
      </c>
      <c r="G67" s="106">
        <v>7498</v>
      </c>
      <c r="H67" s="106">
        <v>26800</v>
      </c>
      <c r="I67" s="106">
        <v>26594</v>
      </c>
    </row>
    <row r="68" spans="2:16" ht="24" x14ac:dyDescent="0.25">
      <c r="B68" s="104" t="s">
        <v>274</v>
      </c>
      <c r="C68" s="105" t="s">
        <v>313</v>
      </c>
      <c r="D68" s="106">
        <v>0</v>
      </c>
      <c r="E68" s="106">
        <v>0</v>
      </c>
      <c r="F68" s="106">
        <v>0</v>
      </c>
      <c r="G68" s="106">
        <v>0</v>
      </c>
      <c r="H68" s="106">
        <v>12575</v>
      </c>
      <c r="I68" s="106">
        <v>12548</v>
      </c>
    </row>
    <row r="69" spans="2:16" x14ac:dyDescent="0.25">
      <c r="B69" s="378" t="s">
        <v>320</v>
      </c>
      <c r="C69" s="379"/>
      <c r="D69" s="103">
        <f>D70</f>
        <v>0</v>
      </c>
      <c r="E69" s="103">
        <f t="shared" ref="E69:I69" si="35">E70</f>
        <v>0</v>
      </c>
      <c r="F69" s="103">
        <f t="shared" si="35"/>
        <v>0</v>
      </c>
      <c r="G69" s="103">
        <f t="shared" si="35"/>
        <v>0</v>
      </c>
      <c r="H69" s="103">
        <f t="shared" si="35"/>
        <v>0</v>
      </c>
      <c r="I69" s="103">
        <f t="shared" si="35"/>
        <v>0</v>
      </c>
    </row>
    <row r="70" spans="2:16" ht="24.75" thickBot="1" x14ac:dyDescent="0.3">
      <c r="B70" s="104" t="s">
        <v>274</v>
      </c>
      <c r="C70" s="105" t="s">
        <v>313</v>
      </c>
      <c r="D70" s="106">
        <v>0</v>
      </c>
      <c r="E70" s="106">
        <v>0</v>
      </c>
      <c r="F70" s="107">
        <v>0</v>
      </c>
      <c r="G70" s="107">
        <v>0</v>
      </c>
      <c r="H70" s="107">
        <v>0</v>
      </c>
      <c r="I70" s="107">
        <v>0</v>
      </c>
    </row>
    <row r="71" spans="2:16" x14ac:dyDescent="0.25">
      <c r="B71" s="109">
        <v>10004</v>
      </c>
      <c r="C71" s="109" t="s">
        <v>478</v>
      </c>
      <c r="D71" s="110">
        <f>D72+D74</f>
        <v>402500</v>
      </c>
      <c r="E71" s="110">
        <f t="shared" ref="E71:I71" si="36">E72+E74</f>
        <v>212110</v>
      </c>
      <c r="F71" s="110">
        <f t="shared" si="36"/>
        <v>956954</v>
      </c>
      <c r="G71" s="110">
        <f t="shared" si="36"/>
        <v>676802</v>
      </c>
      <c r="H71" s="110">
        <f t="shared" si="36"/>
        <v>1207810</v>
      </c>
      <c r="I71" s="110">
        <f t="shared" si="36"/>
        <v>954547</v>
      </c>
    </row>
    <row r="72" spans="2:16" x14ac:dyDescent="0.25">
      <c r="B72" s="378" t="s">
        <v>469</v>
      </c>
      <c r="C72" s="379"/>
      <c r="D72" s="103">
        <f>D73</f>
        <v>285000</v>
      </c>
      <c r="E72" s="103">
        <f t="shared" ref="E72:I72" si="37">E73</f>
        <v>196089</v>
      </c>
      <c r="F72" s="103">
        <f t="shared" si="37"/>
        <v>668339</v>
      </c>
      <c r="G72" s="103">
        <f t="shared" si="37"/>
        <v>658594</v>
      </c>
      <c r="H72" s="103">
        <f t="shared" si="37"/>
        <v>937810</v>
      </c>
      <c r="I72" s="103">
        <f t="shared" si="37"/>
        <v>937810</v>
      </c>
    </row>
    <row r="73" spans="2:16" x14ac:dyDescent="0.25">
      <c r="B73" s="104" t="s">
        <v>353</v>
      </c>
      <c r="C73" s="105" t="s">
        <v>354</v>
      </c>
      <c r="D73" s="106">
        <v>285000</v>
      </c>
      <c r="E73" s="106">
        <v>196089</v>
      </c>
      <c r="F73" s="106">
        <v>668339</v>
      </c>
      <c r="G73" s="106">
        <v>658594</v>
      </c>
      <c r="H73" s="106">
        <v>937810</v>
      </c>
      <c r="I73" s="106">
        <v>937810</v>
      </c>
    </row>
    <row r="74" spans="2:16" x14ac:dyDescent="0.25">
      <c r="B74" s="378" t="s">
        <v>474</v>
      </c>
      <c r="C74" s="379"/>
      <c r="D74" s="103">
        <f>D75</f>
        <v>117500</v>
      </c>
      <c r="E74" s="103">
        <f t="shared" ref="E74:I74" si="38">E75</f>
        <v>16021</v>
      </c>
      <c r="F74" s="103">
        <f t="shared" si="38"/>
        <v>288615</v>
      </c>
      <c r="G74" s="103">
        <f t="shared" si="38"/>
        <v>18208</v>
      </c>
      <c r="H74" s="103">
        <f t="shared" si="38"/>
        <v>270000</v>
      </c>
      <c r="I74" s="103">
        <f t="shared" si="38"/>
        <v>16737</v>
      </c>
    </row>
    <row r="75" spans="2:16" ht="15.75" thickBot="1" x14ac:dyDescent="0.3">
      <c r="B75" s="104" t="s">
        <v>353</v>
      </c>
      <c r="C75" s="105" t="s">
        <v>354</v>
      </c>
      <c r="D75" s="106">
        <v>117500</v>
      </c>
      <c r="E75" s="106">
        <v>16021</v>
      </c>
      <c r="F75" s="107">
        <v>288615</v>
      </c>
      <c r="G75" s="107">
        <v>18208</v>
      </c>
      <c r="H75" s="107">
        <v>270000</v>
      </c>
      <c r="I75" s="107">
        <v>16737</v>
      </c>
    </row>
    <row r="76" spans="2:16" ht="30" x14ac:dyDescent="0.25">
      <c r="B76" s="109">
        <v>12101</v>
      </c>
      <c r="C76" s="109" t="s">
        <v>355</v>
      </c>
      <c r="D76" s="110">
        <f>D77</f>
        <v>165200</v>
      </c>
      <c r="E76" s="110">
        <f t="shared" ref="E76:I76" si="39">E77</f>
        <v>164594</v>
      </c>
      <c r="F76" s="110">
        <f t="shared" si="39"/>
        <v>159368</v>
      </c>
      <c r="G76" s="110">
        <f t="shared" si="39"/>
        <v>149523</v>
      </c>
      <c r="H76" s="110">
        <f t="shared" si="39"/>
        <v>152400</v>
      </c>
      <c r="I76" s="110">
        <f t="shared" si="39"/>
        <v>150312</v>
      </c>
    </row>
    <row r="77" spans="2:16" x14ac:dyDescent="0.25">
      <c r="B77" s="378" t="s">
        <v>469</v>
      </c>
      <c r="C77" s="379"/>
      <c r="D77" s="103">
        <f>SUM(D78:D79)</f>
        <v>165200</v>
      </c>
      <c r="E77" s="103">
        <f>SUM(E78:E79)</f>
        <v>164594</v>
      </c>
      <c r="F77" s="103">
        <f t="shared" ref="F77:I77" si="40">SUM(F78:F79)</f>
        <v>159368</v>
      </c>
      <c r="G77" s="103">
        <f t="shared" si="40"/>
        <v>149523</v>
      </c>
      <c r="H77" s="103">
        <f t="shared" si="40"/>
        <v>152400</v>
      </c>
      <c r="I77" s="103">
        <f t="shared" si="40"/>
        <v>150312</v>
      </c>
    </row>
    <row r="78" spans="2:16" x14ac:dyDescent="0.25">
      <c r="B78" s="104" t="s">
        <v>356</v>
      </c>
      <c r="C78" s="105" t="s">
        <v>357</v>
      </c>
      <c r="D78" s="106">
        <v>105200</v>
      </c>
      <c r="E78" s="106">
        <v>104594</v>
      </c>
      <c r="F78" s="106">
        <v>159368</v>
      </c>
      <c r="G78" s="106">
        <v>149523</v>
      </c>
      <c r="H78" s="106">
        <v>75000</v>
      </c>
      <c r="I78" s="106">
        <v>73418</v>
      </c>
    </row>
    <row r="79" spans="2:16" ht="15.75" thickBot="1" x14ac:dyDescent="0.3">
      <c r="B79" s="104" t="s">
        <v>358</v>
      </c>
      <c r="C79" s="105" t="s">
        <v>359</v>
      </c>
      <c r="D79" s="106">
        <v>60000</v>
      </c>
      <c r="E79" s="106">
        <v>60000</v>
      </c>
      <c r="F79" s="107">
        <v>0</v>
      </c>
      <c r="G79" s="107">
        <v>0</v>
      </c>
      <c r="H79" s="107">
        <v>77400</v>
      </c>
      <c r="I79" s="107">
        <v>76894</v>
      </c>
    </row>
    <row r="80" spans="2:16" x14ac:dyDescent="0.25">
      <c r="B80" s="109">
        <v>13001</v>
      </c>
      <c r="C80" s="109" t="s">
        <v>360</v>
      </c>
      <c r="D80" s="110">
        <f>SUM(D81+D89+D97)</f>
        <v>3200763</v>
      </c>
      <c r="E80" s="110">
        <f t="shared" ref="E80:I80" si="41">SUM(E81+E89+E97)</f>
        <v>2139518</v>
      </c>
      <c r="F80" s="110">
        <f t="shared" si="41"/>
        <v>4735448</v>
      </c>
      <c r="G80" s="110">
        <f t="shared" si="41"/>
        <v>3833473</v>
      </c>
      <c r="H80" s="110">
        <f t="shared" si="41"/>
        <v>18615282</v>
      </c>
      <c r="I80" s="110">
        <f t="shared" si="41"/>
        <v>18429143</v>
      </c>
      <c r="K80" s="353" t="s">
        <v>171</v>
      </c>
      <c r="L80" s="354"/>
      <c r="M80" s="353" t="s">
        <v>172</v>
      </c>
      <c r="N80" s="354"/>
      <c r="O80" s="353" t="s">
        <v>430</v>
      </c>
      <c r="P80" s="354"/>
    </row>
    <row r="81" spans="2:16" ht="15.75" thickBot="1" x14ac:dyDescent="0.3">
      <c r="B81" s="378" t="s">
        <v>469</v>
      </c>
      <c r="C81" s="379"/>
      <c r="D81" s="103">
        <f>SUM(D82:D88)</f>
        <v>1156415</v>
      </c>
      <c r="E81" s="103">
        <f t="shared" ref="E81:I81" si="42">SUM(E82:E88)</f>
        <v>1115629</v>
      </c>
      <c r="F81" s="103">
        <f t="shared" si="42"/>
        <v>1480785</v>
      </c>
      <c r="G81" s="103">
        <f t="shared" si="42"/>
        <v>1469205</v>
      </c>
      <c r="H81" s="103">
        <f t="shared" si="42"/>
        <v>15921443</v>
      </c>
      <c r="I81" s="103">
        <f t="shared" si="42"/>
        <v>15820417</v>
      </c>
      <c r="K81" s="99" t="s">
        <v>173</v>
      </c>
      <c r="L81" s="100" t="s">
        <v>174</v>
      </c>
      <c r="M81" s="100" t="s">
        <v>173</v>
      </c>
      <c r="N81" s="100" t="s">
        <v>174</v>
      </c>
      <c r="O81" s="100" t="s">
        <v>173</v>
      </c>
      <c r="P81" s="100" t="s">
        <v>174</v>
      </c>
    </row>
    <row r="82" spans="2:16" ht="15.75" thickTop="1" x14ac:dyDescent="0.25">
      <c r="B82" s="114" t="s">
        <v>308</v>
      </c>
      <c r="C82" s="105" t="s">
        <v>361</v>
      </c>
      <c r="D82" s="106">
        <v>0</v>
      </c>
      <c r="E82" s="106">
        <v>0</v>
      </c>
      <c r="F82" s="106">
        <v>75</v>
      </c>
      <c r="G82" s="106">
        <v>68</v>
      </c>
      <c r="H82" s="106">
        <v>3202</v>
      </c>
      <c r="I82" s="106">
        <v>0</v>
      </c>
      <c r="J82" s="114" t="s">
        <v>308</v>
      </c>
      <c r="K82" s="124">
        <f>D82</f>
        <v>0</v>
      </c>
      <c r="L82" s="124">
        <f t="shared" ref="L82:P82" si="43">E82</f>
        <v>0</v>
      </c>
      <c r="M82" s="124">
        <f t="shared" si="43"/>
        <v>75</v>
      </c>
      <c r="N82" s="124">
        <f t="shared" si="43"/>
        <v>68</v>
      </c>
      <c r="O82" s="124">
        <f t="shared" si="43"/>
        <v>3202</v>
      </c>
      <c r="P82" s="124">
        <f t="shared" si="43"/>
        <v>0</v>
      </c>
    </row>
    <row r="83" spans="2:16" x14ac:dyDescent="0.25">
      <c r="B83" s="114" t="s">
        <v>362</v>
      </c>
      <c r="C83" s="105" t="s">
        <v>363</v>
      </c>
      <c r="D83" s="106">
        <v>226000</v>
      </c>
      <c r="E83" s="106">
        <v>226000</v>
      </c>
      <c r="F83" s="106">
        <v>200000</v>
      </c>
      <c r="G83" s="106">
        <v>200000</v>
      </c>
      <c r="H83" s="106">
        <v>345000</v>
      </c>
      <c r="I83" s="106">
        <v>345000</v>
      </c>
      <c r="J83" s="114" t="s">
        <v>362</v>
      </c>
      <c r="K83" s="124">
        <f>D83+D90</f>
        <v>360038</v>
      </c>
      <c r="L83" s="124">
        <f t="shared" ref="L83:P83" si="44">E83+E90</f>
        <v>360038</v>
      </c>
      <c r="M83" s="124">
        <f t="shared" si="44"/>
        <v>200000</v>
      </c>
      <c r="N83" s="124">
        <f t="shared" si="44"/>
        <v>200000</v>
      </c>
      <c r="O83" s="124">
        <f t="shared" si="44"/>
        <v>345000</v>
      </c>
      <c r="P83" s="124">
        <f t="shared" si="44"/>
        <v>345000</v>
      </c>
    </row>
    <row r="84" spans="2:16" x14ac:dyDescent="0.25">
      <c r="B84" s="114" t="s">
        <v>334</v>
      </c>
      <c r="C84" s="105" t="s">
        <v>364</v>
      </c>
      <c r="D84" s="106">
        <v>6325</v>
      </c>
      <c r="E84" s="106">
        <v>154</v>
      </c>
      <c r="F84" s="106">
        <v>10500</v>
      </c>
      <c r="G84" s="106">
        <v>3432</v>
      </c>
      <c r="H84" s="106">
        <v>14500000</v>
      </c>
      <c r="I84" s="106">
        <v>14500000</v>
      </c>
      <c r="J84" s="114" t="s">
        <v>334</v>
      </c>
      <c r="K84" s="124">
        <f>D84+D93+D98</f>
        <v>232425</v>
      </c>
      <c r="L84" s="124">
        <f t="shared" ref="L84:P84" si="45">E84+E93+E98</f>
        <v>69331</v>
      </c>
      <c r="M84" s="124">
        <f t="shared" si="45"/>
        <v>362500</v>
      </c>
      <c r="N84" s="124">
        <f t="shared" si="45"/>
        <v>273489</v>
      </c>
      <c r="O84" s="124">
        <f t="shared" si="45"/>
        <v>14797150</v>
      </c>
      <c r="P84" s="124">
        <f t="shared" si="45"/>
        <v>14791007</v>
      </c>
    </row>
    <row r="85" spans="2:16" ht="24" x14ac:dyDescent="0.25">
      <c r="B85" s="114" t="s">
        <v>365</v>
      </c>
      <c r="C85" s="105" t="s">
        <v>366</v>
      </c>
      <c r="D85" s="106">
        <v>56112</v>
      </c>
      <c r="E85" s="106">
        <v>42978</v>
      </c>
      <c r="F85" s="106">
        <v>30468</v>
      </c>
      <c r="G85" s="106">
        <v>27280</v>
      </c>
      <c r="H85" s="106">
        <v>9000</v>
      </c>
      <c r="I85" s="106">
        <v>4566</v>
      </c>
      <c r="J85" s="114" t="s">
        <v>365</v>
      </c>
      <c r="K85" s="124">
        <f>D85+D94</f>
        <v>325372</v>
      </c>
      <c r="L85" s="124">
        <f t="shared" ref="L85:P85" si="46">E85+E94</f>
        <v>277604</v>
      </c>
      <c r="M85" s="124">
        <f t="shared" si="46"/>
        <v>246518</v>
      </c>
      <c r="N85" s="124">
        <f t="shared" si="46"/>
        <v>178832</v>
      </c>
      <c r="O85" s="124">
        <f t="shared" si="46"/>
        <v>88000</v>
      </c>
      <c r="P85" s="124">
        <f t="shared" si="46"/>
        <v>79375</v>
      </c>
    </row>
    <row r="86" spans="2:16" x14ac:dyDescent="0.25">
      <c r="B86" s="114" t="s">
        <v>350</v>
      </c>
      <c r="C86" s="105" t="s">
        <v>351</v>
      </c>
      <c r="D86" s="106">
        <v>2227</v>
      </c>
      <c r="E86" s="106">
        <v>1863</v>
      </c>
      <c r="F86" s="106">
        <v>1228</v>
      </c>
      <c r="G86" s="106">
        <v>0</v>
      </c>
      <c r="H86" s="106">
        <v>103000</v>
      </c>
      <c r="I86" s="106">
        <v>83899</v>
      </c>
      <c r="J86" s="114" t="s">
        <v>350</v>
      </c>
      <c r="K86" s="124">
        <f>D86+D95</f>
        <v>709227</v>
      </c>
      <c r="L86" s="124">
        <f t="shared" ref="L86:P86" si="47">E86+E95</f>
        <v>370422</v>
      </c>
      <c r="M86" s="124">
        <f t="shared" si="47"/>
        <v>575126</v>
      </c>
      <c r="N86" s="124">
        <f t="shared" si="47"/>
        <v>325554</v>
      </c>
      <c r="O86" s="124">
        <f t="shared" si="47"/>
        <v>358047</v>
      </c>
      <c r="P86" s="124">
        <f t="shared" si="47"/>
        <v>338169</v>
      </c>
    </row>
    <row r="87" spans="2:16" x14ac:dyDescent="0.25">
      <c r="B87" s="114" t="s">
        <v>367</v>
      </c>
      <c r="C87" s="105" t="s">
        <v>368</v>
      </c>
      <c r="D87" s="106">
        <v>81351</v>
      </c>
      <c r="E87" s="106">
        <v>63732</v>
      </c>
      <c r="F87" s="106">
        <v>0</v>
      </c>
      <c r="G87" s="106">
        <v>0</v>
      </c>
      <c r="H87" s="106">
        <v>831</v>
      </c>
      <c r="I87" s="106">
        <v>13</v>
      </c>
      <c r="J87" s="114" t="s">
        <v>367</v>
      </c>
      <c r="K87" s="124">
        <f>D87</f>
        <v>81351</v>
      </c>
      <c r="L87" s="124">
        <f t="shared" ref="L87:P87" si="48">E87</f>
        <v>63732</v>
      </c>
      <c r="M87" s="124">
        <f t="shared" si="48"/>
        <v>0</v>
      </c>
      <c r="N87" s="124">
        <f t="shared" si="48"/>
        <v>0</v>
      </c>
      <c r="O87" s="124">
        <f t="shared" si="48"/>
        <v>831</v>
      </c>
      <c r="P87" s="124">
        <f t="shared" si="48"/>
        <v>13</v>
      </c>
    </row>
    <row r="88" spans="2:16" x14ac:dyDescent="0.25">
      <c r="B88" s="114" t="s">
        <v>264</v>
      </c>
      <c r="C88" s="105" t="s">
        <v>369</v>
      </c>
      <c r="D88" s="106">
        <v>784400</v>
      </c>
      <c r="E88" s="106">
        <v>780902</v>
      </c>
      <c r="F88" s="106">
        <v>1238514</v>
      </c>
      <c r="G88" s="106">
        <v>1238425</v>
      </c>
      <c r="H88" s="106">
        <v>960410</v>
      </c>
      <c r="I88" s="106">
        <v>886939</v>
      </c>
      <c r="J88" s="114" t="s">
        <v>264</v>
      </c>
      <c r="K88" s="124">
        <f>D88+D96</f>
        <v>1034400</v>
      </c>
      <c r="L88" s="124">
        <f t="shared" ref="L88:P88" si="49">E88+E96</f>
        <v>783969</v>
      </c>
      <c r="M88" s="124">
        <f t="shared" si="49"/>
        <v>2643229</v>
      </c>
      <c r="N88" s="124">
        <f t="shared" si="49"/>
        <v>2430960</v>
      </c>
      <c r="O88" s="124">
        <f t="shared" si="49"/>
        <v>2397732</v>
      </c>
      <c r="P88" s="124">
        <f t="shared" si="49"/>
        <v>2308224</v>
      </c>
    </row>
    <row r="89" spans="2:16" x14ac:dyDescent="0.25">
      <c r="B89" s="378" t="s">
        <v>337</v>
      </c>
      <c r="C89" s="379"/>
      <c r="D89" s="103">
        <f>SUM(D90:D96)</f>
        <v>1834348</v>
      </c>
      <c r="E89" s="103">
        <f t="shared" ref="E89:I89" si="50">SUM(E90:E96)</f>
        <v>970585</v>
      </c>
      <c r="F89" s="103">
        <f t="shared" si="50"/>
        <v>2902663</v>
      </c>
      <c r="G89" s="103">
        <f t="shared" si="50"/>
        <v>2094211</v>
      </c>
      <c r="H89" s="103">
        <f t="shared" si="50"/>
        <v>2396689</v>
      </c>
      <c r="I89" s="103">
        <f t="shared" si="50"/>
        <v>2317719</v>
      </c>
      <c r="J89" s="114" t="s">
        <v>370</v>
      </c>
      <c r="K89" s="124">
        <f>D91</f>
        <v>85760</v>
      </c>
      <c r="L89" s="124">
        <f t="shared" ref="L89:P89" si="51">E91</f>
        <v>6441</v>
      </c>
      <c r="M89" s="124">
        <f t="shared" si="51"/>
        <v>208000</v>
      </c>
      <c r="N89" s="124">
        <f t="shared" si="51"/>
        <v>22977</v>
      </c>
      <c r="O89" s="124">
        <f t="shared" si="51"/>
        <v>53320</v>
      </c>
      <c r="P89" s="124">
        <f t="shared" si="51"/>
        <v>22109</v>
      </c>
    </row>
    <row r="90" spans="2:16" x14ac:dyDescent="0.25">
      <c r="B90" s="114" t="s">
        <v>362</v>
      </c>
      <c r="C90" s="105" t="s">
        <v>363</v>
      </c>
      <c r="D90" s="106">
        <v>134038</v>
      </c>
      <c r="E90" s="106">
        <v>134038</v>
      </c>
      <c r="F90" s="106">
        <v>0</v>
      </c>
      <c r="G90" s="106">
        <v>0</v>
      </c>
      <c r="H90" s="106">
        <v>0</v>
      </c>
      <c r="I90" s="106">
        <v>0</v>
      </c>
      <c r="J90" s="114" t="s">
        <v>372</v>
      </c>
      <c r="K90" s="124">
        <f>D92</f>
        <v>372190</v>
      </c>
      <c r="L90" s="124">
        <f t="shared" ref="L90:P90" si="52">E92</f>
        <v>207981</v>
      </c>
      <c r="M90" s="124">
        <f t="shared" si="52"/>
        <v>500000</v>
      </c>
      <c r="N90" s="124">
        <f t="shared" si="52"/>
        <v>401593</v>
      </c>
      <c r="O90" s="124">
        <f t="shared" si="52"/>
        <v>572000</v>
      </c>
      <c r="P90" s="124">
        <f t="shared" si="52"/>
        <v>545246</v>
      </c>
    </row>
    <row r="91" spans="2:16" x14ac:dyDescent="0.25">
      <c r="B91" s="114" t="s">
        <v>370</v>
      </c>
      <c r="C91" s="105" t="s">
        <v>371</v>
      </c>
      <c r="D91" s="106">
        <v>85760</v>
      </c>
      <c r="E91" s="106">
        <v>6441</v>
      </c>
      <c r="F91" s="106">
        <v>208000</v>
      </c>
      <c r="G91" s="106">
        <v>22977</v>
      </c>
      <c r="H91" s="106">
        <v>53320</v>
      </c>
      <c r="I91" s="106">
        <v>22109</v>
      </c>
    </row>
    <row r="92" spans="2:16" x14ac:dyDescent="0.25">
      <c r="B92" s="114" t="s">
        <v>372</v>
      </c>
      <c r="C92" s="105" t="s">
        <v>373</v>
      </c>
      <c r="D92" s="106">
        <v>372190</v>
      </c>
      <c r="E92" s="106">
        <v>207981</v>
      </c>
      <c r="F92" s="106">
        <v>500000</v>
      </c>
      <c r="G92" s="106">
        <v>401593</v>
      </c>
      <c r="H92" s="106">
        <v>572000</v>
      </c>
      <c r="I92" s="106">
        <v>545246</v>
      </c>
    </row>
    <row r="93" spans="2:16" x14ac:dyDescent="0.25">
      <c r="B93" s="114" t="s">
        <v>334</v>
      </c>
      <c r="C93" s="105" t="s">
        <v>364</v>
      </c>
      <c r="D93" s="106">
        <v>16100</v>
      </c>
      <c r="E93" s="106">
        <v>15873</v>
      </c>
      <c r="F93" s="106">
        <v>0</v>
      </c>
      <c r="G93" s="106">
        <v>0</v>
      </c>
      <c r="H93" s="106">
        <v>0</v>
      </c>
      <c r="I93" s="106">
        <v>0</v>
      </c>
    </row>
    <row r="94" spans="2:16" ht="24" x14ac:dyDescent="0.25">
      <c r="B94" s="114" t="s">
        <v>365</v>
      </c>
      <c r="C94" s="105" t="s">
        <v>366</v>
      </c>
      <c r="D94" s="106">
        <v>269260</v>
      </c>
      <c r="E94" s="106">
        <v>234626</v>
      </c>
      <c r="F94" s="106">
        <v>216050</v>
      </c>
      <c r="G94" s="106">
        <v>151552</v>
      </c>
      <c r="H94" s="106">
        <v>79000</v>
      </c>
      <c r="I94" s="106">
        <v>74809</v>
      </c>
    </row>
    <row r="95" spans="2:16" x14ac:dyDescent="0.25">
      <c r="B95" s="114" t="s">
        <v>350</v>
      </c>
      <c r="C95" s="105" t="s">
        <v>351</v>
      </c>
      <c r="D95" s="106">
        <v>707000</v>
      </c>
      <c r="E95" s="106">
        <v>368559</v>
      </c>
      <c r="F95" s="106">
        <v>573898</v>
      </c>
      <c r="G95" s="106">
        <v>325554</v>
      </c>
      <c r="H95" s="106">
        <v>255047</v>
      </c>
      <c r="I95" s="106">
        <v>254270</v>
      </c>
    </row>
    <row r="96" spans="2:16" x14ac:dyDescent="0.25">
      <c r="B96" s="114" t="s">
        <v>264</v>
      </c>
      <c r="C96" s="105" t="s">
        <v>369</v>
      </c>
      <c r="D96" s="106">
        <v>250000</v>
      </c>
      <c r="E96" s="106">
        <v>3067</v>
      </c>
      <c r="F96" s="106">
        <v>1404715</v>
      </c>
      <c r="G96" s="106">
        <v>1192535</v>
      </c>
      <c r="H96" s="106">
        <v>1437322</v>
      </c>
      <c r="I96" s="106">
        <v>1421285</v>
      </c>
    </row>
    <row r="97" spans="2:16" x14ac:dyDescent="0.25">
      <c r="B97" s="378" t="s">
        <v>479</v>
      </c>
      <c r="C97" s="379"/>
      <c r="D97" s="103">
        <f>SUM(D98)</f>
        <v>210000</v>
      </c>
      <c r="E97" s="103">
        <f t="shared" ref="E97:I97" si="53">SUM(E98)</f>
        <v>53304</v>
      </c>
      <c r="F97" s="103">
        <f t="shared" si="53"/>
        <v>352000</v>
      </c>
      <c r="G97" s="103">
        <f t="shared" si="53"/>
        <v>270057</v>
      </c>
      <c r="H97" s="103">
        <f t="shared" si="53"/>
        <v>297150</v>
      </c>
      <c r="I97" s="103">
        <f t="shared" si="53"/>
        <v>291007</v>
      </c>
    </row>
    <row r="98" spans="2:16" ht="15.75" thickBot="1" x14ac:dyDescent="0.3">
      <c r="B98" s="114" t="s">
        <v>334</v>
      </c>
      <c r="C98" s="115" t="s">
        <v>364</v>
      </c>
      <c r="D98" s="106">
        <v>210000</v>
      </c>
      <c r="E98" s="106">
        <v>53304</v>
      </c>
      <c r="F98" s="107">
        <v>352000</v>
      </c>
      <c r="G98" s="107">
        <v>270057</v>
      </c>
      <c r="H98" s="107">
        <v>297150</v>
      </c>
      <c r="I98" s="107">
        <v>291007</v>
      </c>
    </row>
    <row r="99" spans="2:16" ht="30" x14ac:dyDescent="0.25">
      <c r="B99" s="109" t="s">
        <v>374</v>
      </c>
      <c r="C99" s="109" t="s">
        <v>480</v>
      </c>
      <c r="D99" s="110">
        <f>D100+D107+D111</f>
        <v>1008255</v>
      </c>
      <c r="E99" s="110">
        <f t="shared" ref="E99:I99" si="54">E100+E107+E111</f>
        <v>927633</v>
      </c>
      <c r="F99" s="110">
        <f t="shared" si="54"/>
        <v>517307</v>
      </c>
      <c r="G99" s="110">
        <f t="shared" si="54"/>
        <v>409636</v>
      </c>
      <c r="H99" s="110">
        <f t="shared" si="54"/>
        <v>271673</v>
      </c>
      <c r="I99" s="110">
        <f t="shared" si="54"/>
        <v>214065</v>
      </c>
      <c r="K99" s="353" t="s">
        <v>171</v>
      </c>
      <c r="L99" s="354"/>
      <c r="M99" s="353" t="s">
        <v>172</v>
      </c>
      <c r="N99" s="354"/>
      <c r="O99" s="353" t="s">
        <v>430</v>
      </c>
      <c r="P99" s="354"/>
    </row>
    <row r="100" spans="2:16" ht="15.75" thickBot="1" x14ac:dyDescent="0.3">
      <c r="B100" s="378" t="s">
        <v>473</v>
      </c>
      <c r="C100" s="379"/>
      <c r="D100" s="103">
        <f>SUM(D101:D106)</f>
        <v>443320</v>
      </c>
      <c r="E100" s="103">
        <f t="shared" ref="E100:I100" si="55">SUM(E101:E106)</f>
        <v>432557</v>
      </c>
      <c r="F100" s="103">
        <f t="shared" si="55"/>
        <v>336946</v>
      </c>
      <c r="G100" s="103">
        <f t="shared" si="55"/>
        <v>332732</v>
      </c>
      <c r="H100" s="103">
        <f t="shared" si="55"/>
        <v>177618</v>
      </c>
      <c r="I100" s="103">
        <f t="shared" si="55"/>
        <v>155611</v>
      </c>
      <c r="K100" s="99" t="s">
        <v>173</v>
      </c>
      <c r="L100" s="100" t="s">
        <v>174</v>
      </c>
      <c r="M100" s="100" t="s">
        <v>173</v>
      </c>
      <c r="N100" s="100" t="s">
        <v>174</v>
      </c>
      <c r="O100" s="100" t="s">
        <v>173</v>
      </c>
      <c r="P100" s="100" t="s">
        <v>174</v>
      </c>
    </row>
    <row r="101" spans="2:16" ht="15.75" thickTop="1" x14ac:dyDescent="0.25">
      <c r="B101" s="114" t="s">
        <v>375</v>
      </c>
      <c r="C101" s="105" t="s">
        <v>376</v>
      </c>
      <c r="D101" s="106">
        <v>221670</v>
      </c>
      <c r="E101" s="106">
        <v>216454</v>
      </c>
      <c r="F101" s="106">
        <v>45038</v>
      </c>
      <c r="G101" s="106">
        <v>44112</v>
      </c>
      <c r="H101" s="106">
        <v>56273</v>
      </c>
      <c r="I101" s="106">
        <v>36340</v>
      </c>
      <c r="J101" s="114" t="s">
        <v>375</v>
      </c>
      <c r="K101" s="124">
        <f>D101+D113</f>
        <v>221670</v>
      </c>
      <c r="L101" s="124">
        <f t="shared" ref="L101:P101" si="56">E101+E113</f>
        <v>216454</v>
      </c>
      <c r="M101" s="124">
        <f t="shared" si="56"/>
        <v>63599</v>
      </c>
      <c r="N101" s="124">
        <f t="shared" si="56"/>
        <v>62347</v>
      </c>
      <c r="O101" s="124">
        <f t="shared" si="56"/>
        <v>68573</v>
      </c>
      <c r="P101" s="124">
        <f t="shared" si="56"/>
        <v>36340</v>
      </c>
    </row>
    <row r="102" spans="2:16" x14ac:dyDescent="0.25">
      <c r="B102" s="114" t="s">
        <v>377</v>
      </c>
      <c r="C102" s="105" t="s">
        <v>378</v>
      </c>
      <c r="D102" s="106">
        <v>24160</v>
      </c>
      <c r="E102" s="106">
        <v>24128</v>
      </c>
      <c r="F102" s="106">
        <v>24200</v>
      </c>
      <c r="G102" s="106">
        <v>24170</v>
      </c>
      <c r="H102" s="106">
        <v>24164</v>
      </c>
      <c r="I102" s="106">
        <v>24128</v>
      </c>
      <c r="J102" s="114" t="s">
        <v>377</v>
      </c>
      <c r="K102" s="124">
        <f>D102</f>
        <v>24160</v>
      </c>
      <c r="L102" s="124">
        <f t="shared" ref="L102:P102" si="57">E102</f>
        <v>24128</v>
      </c>
      <c r="M102" s="124">
        <f t="shared" si="57"/>
        <v>24200</v>
      </c>
      <c r="N102" s="124">
        <f t="shared" si="57"/>
        <v>24170</v>
      </c>
      <c r="O102" s="124">
        <f t="shared" si="57"/>
        <v>24164</v>
      </c>
      <c r="P102" s="124">
        <f t="shared" si="57"/>
        <v>24128</v>
      </c>
    </row>
    <row r="103" spans="2:16" ht="24" x14ac:dyDescent="0.25">
      <c r="B103" s="114" t="s">
        <v>379</v>
      </c>
      <c r="C103" s="105" t="s">
        <v>380</v>
      </c>
      <c r="D103" s="106">
        <v>195131</v>
      </c>
      <c r="E103" s="106">
        <v>189647</v>
      </c>
      <c r="F103" s="106">
        <v>263618</v>
      </c>
      <c r="G103" s="106">
        <v>260410</v>
      </c>
      <c r="H103" s="106">
        <v>91145</v>
      </c>
      <c r="I103" s="106">
        <v>90953</v>
      </c>
      <c r="J103" s="114" t="s">
        <v>379</v>
      </c>
      <c r="K103" s="124">
        <f>D103+D109+D114</f>
        <v>759966</v>
      </c>
      <c r="L103" s="124">
        <f t="shared" ref="L103:P103" si="58">E103+E109+E114</f>
        <v>684723</v>
      </c>
      <c r="M103" s="124">
        <f t="shared" si="58"/>
        <v>355074</v>
      </c>
      <c r="N103" s="124">
        <f t="shared" si="58"/>
        <v>316820</v>
      </c>
      <c r="O103" s="124">
        <f t="shared" si="58"/>
        <v>136309</v>
      </c>
      <c r="P103" s="124">
        <f t="shared" si="58"/>
        <v>132175</v>
      </c>
    </row>
    <row r="104" spans="2:16" x14ac:dyDescent="0.25">
      <c r="B104" s="114" t="s">
        <v>381</v>
      </c>
      <c r="C104" s="105" t="s">
        <v>382</v>
      </c>
      <c r="D104" s="106">
        <v>0</v>
      </c>
      <c r="E104" s="106">
        <v>0</v>
      </c>
      <c r="F104" s="106">
        <v>40</v>
      </c>
      <c r="G104" s="106">
        <v>0</v>
      </c>
      <c r="H104" s="106">
        <v>976</v>
      </c>
      <c r="I104" s="106">
        <v>0</v>
      </c>
      <c r="J104" s="114" t="s">
        <v>381</v>
      </c>
      <c r="K104" s="124">
        <f>D104+D110</f>
        <v>0</v>
      </c>
      <c r="L104" s="124">
        <f t="shared" ref="L104:P104" si="59">E104+E110</f>
        <v>0</v>
      </c>
      <c r="M104" s="124">
        <f t="shared" si="59"/>
        <v>27484</v>
      </c>
      <c r="N104" s="124">
        <f t="shared" si="59"/>
        <v>0</v>
      </c>
      <c r="O104" s="124">
        <f t="shared" si="59"/>
        <v>976</v>
      </c>
      <c r="P104" s="124">
        <f t="shared" si="59"/>
        <v>0</v>
      </c>
    </row>
    <row r="105" spans="2:16" ht="24" x14ac:dyDescent="0.25">
      <c r="B105" s="114" t="s">
        <v>274</v>
      </c>
      <c r="C105" s="105" t="s">
        <v>313</v>
      </c>
      <c r="D105" s="106">
        <v>30</v>
      </c>
      <c r="E105" s="106">
        <v>0</v>
      </c>
      <c r="F105" s="106">
        <v>10</v>
      </c>
      <c r="G105" s="106">
        <v>0</v>
      </c>
      <c r="H105" s="106">
        <v>30</v>
      </c>
      <c r="I105" s="106">
        <v>0</v>
      </c>
      <c r="J105" s="114" t="s">
        <v>274</v>
      </c>
      <c r="K105" s="124">
        <f>D105</f>
        <v>30</v>
      </c>
      <c r="L105" s="124">
        <f t="shared" ref="L105:P106" si="60">E105</f>
        <v>0</v>
      </c>
      <c r="M105" s="124">
        <f t="shared" si="60"/>
        <v>10</v>
      </c>
      <c r="N105" s="124">
        <f t="shared" si="60"/>
        <v>0</v>
      </c>
      <c r="O105" s="124">
        <f t="shared" si="60"/>
        <v>30</v>
      </c>
      <c r="P105" s="124">
        <f t="shared" si="60"/>
        <v>0</v>
      </c>
    </row>
    <row r="106" spans="2:16" x14ac:dyDescent="0.25">
      <c r="B106" s="114" t="s">
        <v>277</v>
      </c>
      <c r="C106" s="105" t="s">
        <v>345</v>
      </c>
      <c r="D106" s="106">
        <v>2329</v>
      </c>
      <c r="E106" s="106">
        <v>2328</v>
      </c>
      <c r="F106" s="106">
        <v>4040</v>
      </c>
      <c r="G106" s="106">
        <v>4040</v>
      </c>
      <c r="H106" s="106">
        <v>5030</v>
      </c>
      <c r="I106" s="106">
        <v>4190</v>
      </c>
      <c r="J106" s="114" t="s">
        <v>277</v>
      </c>
      <c r="K106" s="124">
        <f>D106</f>
        <v>2329</v>
      </c>
      <c r="L106" s="124">
        <f t="shared" si="60"/>
        <v>2328</v>
      </c>
      <c r="M106" s="124">
        <f t="shared" si="60"/>
        <v>4040</v>
      </c>
      <c r="N106" s="124">
        <f t="shared" si="60"/>
        <v>4040</v>
      </c>
      <c r="O106" s="124">
        <f t="shared" si="60"/>
        <v>5030</v>
      </c>
      <c r="P106" s="124">
        <f t="shared" si="60"/>
        <v>4190</v>
      </c>
    </row>
    <row r="107" spans="2:16" x14ac:dyDescent="0.25">
      <c r="B107" s="378" t="s">
        <v>337</v>
      </c>
      <c r="C107" s="379"/>
      <c r="D107" s="103">
        <f>SUM(D108:D110)</f>
        <v>564935</v>
      </c>
      <c r="E107" s="103">
        <f t="shared" ref="E107:I107" si="61">SUM(E108:E110)</f>
        <v>495076</v>
      </c>
      <c r="F107" s="103">
        <f t="shared" si="61"/>
        <v>159100</v>
      </c>
      <c r="G107" s="103">
        <f t="shared" si="61"/>
        <v>58669</v>
      </c>
      <c r="H107" s="103">
        <f t="shared" si="61"/>
        <v>31641</v>
      </c>
      <c r="I107" s="103">
        <f t="shared" si="61"/>
        <v>16629</v>
      </c>
      <c r="J107" s="114" t="s">
        <v>308</v>
      </c>
      <c r="K107" s="124">
        <f>D108+D112</f>
        <v>100</v>
      </c>
      <c r="L107" s="124">
        <f t="shared" ref="L107:P107" si="62">E108+E112</f>
        <v>0</v>
      </c>
      <c r="M107" s="124">
        <f t="shared" si="62"/>
        <v>42900</v>
      </c>
      <c r="N107" s="124">
        <f t="shared" si="62"/>
        <v>2259</v>
      </c>
      <c r="O107" s="124">
        <f t="shared" si="62"/>
        <v>36591</v>
      </c>
      <c r="P107" s="124">
        <f t="shared" si="62"/>
        <v>17232</v>
      </c>
    </row>
    <row r="108" spans="2:16" x14ac:dyDescent="0.25">
      <c r="B108" s="114" t="s">
        <v>308</v>
      </c>
      <c r="C108" s="105" t="s">
        <v>383</v>
      </c>
      <c r="D108" s="106">
        <v>100</v>
      </c>
      <c r="E108" s="106">
        <v>0</v>
      </c>
      <c r="F108" s="106">
        <v>40200</v>
      </c>
      <c r="G108" s="106">
        <v>2259</v>
      </c>
      <c r="H108" s="106">
        <v>31641</v>
      </c>
      <c r="I108" s="106">
        <v>16629</v>
      </c>
    </row>
    <row r="109" spans="2:16" ht="24" x14ac:dyDescent="0.25">
      <c r="B109" s="114" t="s">
        <v>379</v>
      </c>
      <c r="C109" s="105" t="s">
        <v>380</v>
      </c>
      <c r="D109" s="106">
        <v>564835</v>
      </c>
      <c r="E109" s="106">
        <v>495076</v>
      </c>
      <c r="F109" s="106">
        <v>91456</v>
      </c>
      <c r="G109" s="106">
        <v>56410</v>
      </c>
      <c r="H109" s="106">
        <v>0</v>
      </c>
      <c r="I109" s="106">
        <v>0</v>
      </c>
    </row>
    <row r="110" spans="2:16" x14ac:dyDescent="0.25">
      <c r="B110" s="114" t="s">
        <v>381</v>
      </c>
      <c r="C110" s="105" t="s">
        <v>382</v>
      </c>
      <c r="D110" s="106">
        <v>0</v>
      </c>
      <c r="E110" s="106">
        <v>0</v>
      </c>
      <c r="F110" s="106">
        <v>27444</v>
      </c>
      <c r="G110" s="106">
        <v>0</v>
      </c>
      <c r="H110" s="106">
        <v>0</v>
      </c>
      <c r="I110" s="106">
        <v>0</v>
      </c>
    </row>
    <row r="111" spans="2:16" x14ac:dyDescent="0.25">
      <c r="B111" s="378" t="s">
        <v>320</v>
      </c>
      <c r="C111" s="379"/>
      <c r="D111" s="103">
        <f t="shared" ref="D111:G111" si="63">SUM(D112:D114)</f>
        <v>0</v>
      </c>
      <c r="E111" s="103">
        <f t="shared" si="63"/>
        <v>0</v>
      </c>
      <c r="F111" s="103">
        <f t="shared" si="63"/>
        <v>21261</v>
      </c>
      <c r="G111" s="103">
        <f t="shared" si="63"/>
        <v>18235</v>
      </c>
      <c r="H111" s="103">
        <f>SUM(H112:H114)</f>
        <v>62414</v>
      </c>
      <c r="I111" s="103">
        <f>SUM(I112:I114)</f>
        <v>41825</v>
      </c>
    </row>
    <row r="112" spans="2:16" x14ac:dyDescent="0.25">
      <c r="B112" s="114" t="s">
        <v>308</v>
      </c>
      <c r="C112" s="105" t="s">
        <v>383</v>
      </c>
      <c r="D112" s="106">
        <v>0</v>
      </c>
      <c r="E112" s="106">
        <v>0</v>
      </c>
      <c r="F112" s="106">
        <v>2700</v>
      </c>
      <c r="G112" s="106">
        <v>0</v>
      </c>
      <c r="H112" s="106">
        <v>4950</v>
      </c>
      <c r="I112" s="106">
        <v>603</v>
      </c>
    </row>
    <row r="113" spans="2:16" x14ac:dyDescent="0.25">
      <c r="B113" s="114" t="s">
        <v>375</v>
      </c>
      <c r="C113" s="105" t="s">
        <v>376</v>
      </c>
      <c r="D113" s="106">
        <v>0</v>
      </c>
      <c r="E113" s="106">
        <v>0</v>
      </c>
      <c r="F113" s="106">
        <v>18561</v>
      </c>
      <c r="G113" s="106">
        <v>18235</v>
      </c>
      <c r="H113" s="106">
        <v>12300</v>
      </c>
      <c r="I113" s="106">
        <v>0</v>
      </c>
    </row>
    <row r="114" spans="2:16" ht="24.75" thickBot="1" x14ac:dyDescent="0.3">
      <c r="B114" s="114" t="s">
        <v>379</v>
      </c>
      <c r="C114" s="105" t="s">
        <v>380</v>
      </c>
      <c r="D114" s="106">
        <v>0</v>
      </c>
      <c r="E114" s="106">
        <v>0</v>
      </c>
      <c r="F114" s="107">
        <v>0</v>
      </c>
      <c r="G114" s="107">
        <v>0</v>
      </c>
      <c r="H114" s="107">
        <v>45164</v>
      </c>
      <c r="I114" s="107">
        <v>41222</v>
      </c>
    </row>
    <row r="115" spans="2:16" ht="30" x14ac:dyDescent="0.25">
      <c r="B115" s="116" t="s">
        <v>481</v>
      </c>
      <c r="C115" s="109" t="s">
        <v>384</v>
      </c>
      <c r="D115" s="110">
        <f>D116</f>
        <v>1367500</v>
      </c>
      <c r="E115" s="110">
        <f t="shared" ref="E115:I115" si="64">E116</f>
        <v>1307473</v>
      </c>
      <c r="F115" s="110">
        <f t="shared" si="64"/>
        <v>760784</v>
      </c>
      <c r="G115" s="110">
        <f t="shared" si="64"/>
        <v>596505</v>
      </c>
      <c r="H115" s="110">
        <f t="shared" si="64"/>
        <v>1327450</v>
      </c>
      <c r="I115" s="110">
        <f t="shared" si="64"/>
        <v>824566</v>
      </c>
      <c r="K115" s="353" t="s">
        <v>171</v>
      </c>
      <c r="L115" s="354"/>
      <c r="M115" s="353" t="s">
        <v>172</v>
      </c>
      <c r="N115" s="354"/>
      <c r="O115" s="353" t="s">
        <v>430</v>
      </c>
      <c r="P115" s="354"/>
    </row>
    <row r="116" spans="2:16" ht="15.75" thickBot="1" x14ac:dyDescent="0.3">
      <c r="B116" s="378" t="s">
        <v>470</v>
      </c>
      <c r="C116" s="379"/>
      <c r="D116" s="103">
        <f>SUM(D117:D118)</f>
        <v>1367500</v>
      </c>
      <c r="E116" s="103">
        <f t="shared" ref="E116:I116" si="65">SUM(E117:E118)</f>
        <v>1307473</v>
      </c>
      <c r="F116" s="103">
        <f t="shared" si="65"/>
        <v>760784</v>
      </c>
      <c r="G116" s="103">
        <f t="shared" si="65"/>
        <v>596505</v>
      </c>
      <c r="H116" s="103">
        <f t="shared" si="65"/>
        <v>1327450</v>
      </c>
      <c r="I116" s="103">
        <f t="shared" si="65"/>
        <v>824566</v>
      </c>
      <c r="K116" s="99" t="s">
        <v>173</v>
      </c>
      <c r="L116" s="100" t="s">
        <v>174</v>
      </c>
      <c r="M116" s="100" t="s">
        <v>173</v>
      </c>
      <c r="N116" s="100" t="s">
        <v>174</v>
      </c>
      <c r="O116" s="100" t="s">
        <v>173</v>
      </c>
      <c r="P116" s="100" t="s">
        <v>174</v>
      </c>
    </row>
    <row r="117" spans="2:16" ht="15.75" thickTop="1" x14ac:dyDescent="0.25">
      <c r="B117" s="114" t="s">
        <v>327</v>
      </c>
      <c r="C117" s="105" t="s">
        <v>385</v>
      </c>
      <c r="D117" s="106">
        <v>1167500</v>
      </c>
      <c r="E117" s="106">
        <v>1133508</v>
      </c>
      <c r="F117" s="106">
        <v>473900</v>
      </c>
      <c r="G117" s="106">
        <v>311033</v>
      </c>
      <c r="H117" s="106">
        <v>1026700</v>
      </c>
      <c r="I117" s="106">
        <v>618140</v>
      </c>
      <c r="J117" s="114" t="s">
        <v>327</v>
      </c>
      <c r="K117" s="106">
        <v>1167500</v>
      </c>
      <c r="L117" s="106">
        <v>1133508</v>
      </c>
      <c r="M117" s="106">
        <v>473900</v>
      </c>
      <c r="N117" s="106">
        <v>311033</v>
      </c>
      <c r="O117" s="106">
        <v>1026700</v>
      </c>
      <c r="P117" s="106">
        <v>618140</v>
      </c>
    </row>
    <row r="118" spans="2:16" ht="15.75" thickBot="1" x14ac:dyDescent="0.3">
      <c r="B118" s="114" t="s">
        <v>277</v>
      </c>
      <c r="C118" s="105" t="s">
        <v>345</v>
      </c>
      <c r="D118" s="106">
        <v>200000</v>
      </c>
      <c r="E118" s="107">
        <v>173965</v>
      </c>
      <c r="F118" s="107">
        <v>286884</v>
      </c>
      <c r="G118" s="107">
        <v>285472</v>
      </c>
      <c r="H118" s="107">
        <v>300750</v>
      </c>
      <c r="I118" s="107">
        <v>206426</v>
      </c>
      <c r="J118" s="114" t="s">
        <v>277</v>
      </c>
      <c r="K118" s="106">
        <v>200000</v>
      </c>
      <c r="L118" s="107">
        <v>173965</v>
      </c>
      <c r="M118" s="107">
        <v>286884</v>
      </c>
      <c r="N118" s="107">
        <v>285472</v>
      </c>
      <c r="O118" s="107">
        <v>300750</v>
      </c>
      <c r="P118" s="107">
        <v>206426</v>
      </c>
    </row>
    <row r="119" spans="2:16" x14ac:dyDescent="0.25">
      <c r="B119" s="109">
        <v>14005</v>
      </c>
      <c r="C119" s="109" t="s">
        <v>482</v>
      </c>
      <c r="D119" s="110">
        <f>D120</f>
        <v>3858</v>
      </c>
      <c r="E119" s="110">
        <f t="shared" ref="E119:I119" si="66">E120</f>
        <v>340</v>
      </c>
      <c r="F119" s="110">
        <f t="shared" si="66"/>
        <v>15160</v>
      </c>
      <c r="G119" s="110">
        <f t="shared" si="66"/>
        <v>12659</v>
      </c>
      <c r="H119" s="110">
        <f t="shared" si="66"/>
        <v>11500</v>
      </c>
      <c r="I119" s="110">
        <f t="shared" si="66"/>
        <v>1673</v>
      </c>
    </row>
    <row r="120" spans="2:16" x14ac:dyDescent="0.25">
      <c r="B120" s="378" t="s">
        <v>320</v>
      </c>
      <c r="C120" s="379"/>
      <c r="D120" s="103">
        <f>D121</f>
        <v>3858</v>
      </c>
      <c r="E120" s="103">
        <f t="shared" ref="E120:I120" si="67">E121</f>
        <v>340</v>
      </c>
      <c r="F120" s="103">
        <f t="shared" si="67"/>
        <v>15160</v>
      </c>
      <c r="G120" s="103">
        <f t="shared" si="67"/>
        <v>12659</v>
      </c>
      <c r="H120" s="103">
        <f t="shared" si="67"/>
        <v>11500</v>
      </c>
      <c r="I120" s="103">
        <f t="shared" si="67"/>
        <v>1673</v>
      </c>
    </row>
    <row r="121" spans="2:16" ht="24.75" thickBot="1" x14ac:dyDescent="0.3">
      <c r="B121" s="114" t="s">
        <v>274</v>
      </c>
      <c r="C121" s="105" t="s">
        <v>313</v>
      </c>
      <c r="D121" s="106">
        <v>3858</v>
      </c>
      <c r="E121" s="106">
        <v>340</v>
      </c>
      <c r="F121" s="107">
        <v>15160</v>
      </c>
      <c r="G121" s="107">
        <v>12659</v>
      </c>
      <c r="H121" s="107">
        <v>11500</v>
      </c>
      <c r="I121" s="107">
        <v>1673</v>
      </c>
    </row>
    <row r="122" spans="2:16" ht="30" x14ac:dyDescent="0.25">
      <c r="B122" s="109">
        <v>15001</v>
      </c>
      <c r="C122" s="109" t="s">
        <v>386</v>
      </c>
      <c r="D122" s="110">
        <f>D123+D128</f>
        <v>781860</v>
      </c>
      <c r="E122" s="110">
        <f t="shared" ref="E122:I122" si="68">E123+E128</f>
        <v>737328</v>
      </c>
      <c r="F122" s="110">
        <f t="shared" si="68"/>
        <v>474875</v>
      </c>
      <c r="G122" s="110">
        <f t="shared" si="68"/>
        <v>449476</v>
      </c>
      <c r="H122" s="110">
        <f t="shared" si="68"/>
        <v>644573</v>
      </c>
      <c r="I122" s="110">
        <f t="shared" si="68"/>
        <v>617893</v>
      </c>
      <c r="K122" s="353" t="s">
        <v>171</v>
      </c>
      <c r="L122" s="354"/>
      <c r="M122" s="353" t="s">
        <v>172</v>
      </c>
      <c r="N122" s="354"/>
      <c r="O122" s="353" t="s">
        <v>430</v>
      </c>
      <c r="P122" s="354"/>
    </row>
    <row r="123" spans="2:16" ht="15.75" thickBot="1" x14ac:dyDescent="0.3">
      <c r="B123" s="378" t="s">
        <v>469</v>
      </c>
      <c r="C123" s="379"/>
      <c r="D123" s="103">
        <f>SUM(D124:D127)</f>
        <v>779353</v>
      </c>
      <c r="E123" s="103">
        <f t="shared" ref="E123:I123" si="69">SUM(E124:E127)</f>
        <v>737317</v>
      </c>
      <c r="F123" s="103">
        <f t="shared" si="69"/>
        <v>472388</v>
      </c>
      <c r="G123" s="103">
        <f t="shared" si="69"/>
        <v>449415</v>
      </c>
      <c r="H123" s="103">
        <f t="shared" si="69"/>
        <v>643808</v>
      </c>
      <c r="I123" s="103">
        <f t="shared" si="69"/>
        <v>617834</v>
      </c>
      <c r="K123" s="99" t="s">
        <v>173</v>
      </c>
      <c r="L123" s="100" t="s">
        <v>174</v>
      </c>
      <c r="M123" s="100" t="s">
        <v>173</v>
      </c>
      <c r="N123" s="100" t="s">
        <v>174</v>
      </c>
      <c r="O123" s="100" t="s">
        <v>173</v>
      </c>
      <c r="P123" s="100" t="s">
        <v>174</v>
      </c>
    </row>
    <row r="124" spans="2:16" ht="18" customHeight="1" thickTop="1" x14ac:dyDescent="0.25">
      <c r="B124" s="114" t="s">
        <v>325</v>
      </c>
      <c r="C124" s="105" t="s">
        <v>387</v>
      </c>
      <c r="D124" s="106">
        <v>111786</v>
      </c>
      <c r="E124" s="106">
        <v>80035</v>
      </c>
      <c r="F124" s="106">
        <v>61748</v>
      </c>
      <c r="G124" s="106">
        <v>44465</v>
      </c>
      <c r="H124" s="106">
        <v>358650</v>
      </c>
      <c r="I124" s="106">
        <v>341375</v>
      </c>
      <c r="J124" s="114" t="s">
        <v>325</v>
      </c>
      <c r="K124" s="124">
        <f>D124</f>
        <v>111786</v>
      </c>
      <c r="L124" s="124">
        <f t="shared" ref="L124:O126" si="70">E124</f>
        <v>80035</v>
      </c>
      <c r="M124" s="124">
        <f t="shared" si="70"/>
        <v>61748</v>
      </c>
      <c r="N124" s="124">
        <f t="shared" si="70"/>
        <v>44465</v>
      </c>
      <c r="O124" s="124">
        <f t="shared" si="70"/>
        <v>358650</v>
      </c>
      <c r="P124" s="124">
        <f>I124</f>
        <v>341375</v>
      </c>
    </row>
    <row r="125" spans="2:16" ht="18" customHeight="1" x14ac:dyDescent="0.25">
      <c r="B125" s="114" t="s">
        <v>388</v>
      </c>
      <c r="C125" s="105" t="s">
        <v>492</v>
      </c>
      <c r="D125" s="106">
        <v>27635</v>
      </c>
      <c r="E125" s="106">
        <v>19282</v>
      </c>
      <c r="F125" s="106">
        <v>7957</v>
      </c>
      <c r="G125" s="106">
        <v>4950</v>
      </c>
      <c r="H125" s="106">
        <v>9247</v>
      </c>
      <c r="I125" s="106">
        <v>4459</v>
      </c>
      <c r="J125" s="114" t="s">
        <v>388</v>
      </c>
      <c r="K125" s="124">
        <f>D125</f>
        <v>27635</v>
      </c>
      <c r="L125" s="124">
        <f t="shared" si="70"/>
        <v>19282</v>
      </c>
      <c r="M125" s="124">
        <f t="shared" si="70"/>
        <v>7957</v>
      </c>
      <c r="N125" s="124">
        <f t="shared" si="70"/>
        <v>4950</v>
      </c>
      <c r="O125" s="124">
        <f t="shared" si="70"/>
        <v>9247</v>
      </c>
      <c r="P125" s="124">
        <f>I125</f>
        <v>4459</v>
      </c>
    </row>
    <row r="126" spans="2:16" ht="18" customHeight="1" x14ac:dyDescent="0.25">
      <c r="B126" s="114" t="s">
        <v>247</v>
      </c>
      <c r="C126" s="105" t="s">
        <v>389</v>
      </c>
      <c r="D126" s="106">
        <v>638000</v>
      </c>
      <c r="E126" s="106">
        <v>638000</v>
      </c>
      <c r="F126" s="106">
        <v>400000</v>
      </c>
      <c r="G126" s="106">
        <v>400000</v>
      </c>
      <c r="H126" s="106">
        <v>272000</v>
      </c>
      <c r="I126" s="106">
        <v>272000</v>
      </c>
      <c r="J126" s="114" t="s">
        <v>247</v>
      </c>
      <c r="K126" s="124">
        <f>D126</f>
        <v>638000</v>
      </c>
      <c r="L126" s="124">
        <f t="shared" si="70"/>
        <v>638000</v>
      </c>
      <c r="M126" s="124">
        <f t="shared" si="70"/>
        <v>400000</v>
      </c>
      <c r="N126" s="124">
        <f t="shared" si="70"/>
        <v>400000</v>
      </c>
      <c r="O126" s="124">
        <f t="shared" si="70"/>
        <v>272000</v>
      </c>
      <c r="P126" s="124">
        <f>I126</f>
        <v>272000</v>
      </c>
    </row>
    <row r="127" spans="2:16" ht="18" customHeight="1" x14ac:dyDescent="0.25">
      <c r="B127" s="114" t="s">
        <v>278</v>
      </c>
      <c r="C127" s="105" t="s">
        <v>344</v>
      </c>
      <c r="D127" s="106">
        <v>1932</v>
      </c>
      <c r="E127" s="106">
        <v>0</v>
      </c>
      <c r="F127" s="106">
        <v>2683</v>
      </c>
      <c r="G127" s="106">
        <v>0</v>
      </c>
      <c r="H127" s="106">
        <v>3911</v>
      </c>
      <c r="I127" s="106">
        <v>0</v>
      </c>
      <c r="J127" s="114" t="s">
        <v>278</v>
      </c>
      <c r="K127" s="124">
        <f>D127+D129</f>
        <v>4439</v>
      </c>
      <c r="L127" s="124">
        <f t="shared" ref="L127:O127" si="71">E127+E129</f>
        <v>11</v>
      </c>
      <c r="M127" s="124">
        <f t="shared" si="71"/>
        <v>5170</v>
      </c>
      <c r="N127" s="124">
        <f t="shared" si="71"/>
        <v>61</v>
      </c>
      <c r="O127" s="124">
        <f t="shared" si="71"/>
        <v>4676</v>
      </c>
      <c r="P127" s="124">
        <f>I127+I129</f>
        <v>59</v>
      </c>
    </row>
    <row r="128" spans="2:16" x14ac:dyDescent="0.25">
      <c r="B128" s="378" t="s">
        <v>320</v>
      </c>
      <c r="C128" s="379"/>
      <c r="D128" s="103">
        <f>D129</f>
        <v>2507</v>
      </c>
      <c r="E128" s="103">
        <f t="shared" ref="E128:I128" si="72">E129</f>
        <v>11</v>
      </c>
      <c r="F128" s="103">
        <f t="shared" si="72"/>
        <v>2487</v>
      </c>
      <c r="G128" s="103">
        <f t="shared" si="72"/>
        <v>61</v>
      </c>
      <c r="H128" s="103">
        <f t="shared" si="72"/>
        <v>765</v>
      </c>
      <c r="I128" s="103">
        <f t="shared" si="72"/>
        <v>59</v>
      </c>
    </row>
    <row r="129" spans="2:16" ht="15.75" thickBot="1" x14ac:dyDescent="0.3">
      <c r="B129" s="117" t="s">
        <v>278</v>
      </c>
      <c r="C129" s="113" t="s">
        <v>344</v>
      </c>
      <c r="D129" s="107">
        <v>2507</v>
      </c>
      <c r="E129" s="107">
        <v>11</v>
      </c>
      <c r="F129" s="107">
        <v>2487</v>
      </c>
      <c r="G129" s="107">
        <v>61</v>
      </c>
      <c r="H129" s="107">
        <v>765</v>
      </c>
      <c r="I129" s="107">
        <v>59</v>
      </c>
    </row>
    <row r="130" spans="2:16" x14ac:dyDescent="0.25">
      <c r="B130" s="101">
        <v>16001</v>
      </c>
      <c r="C130" s="101" t="s">
        <v>390</v>
      </c>
      <c r="D130" s="102">
        <f>D131+D145+D149+D143</f>
        <v>1148609</v>
      </c>
      <c r="E130" s="102">
        <f t="shared" ref="E130:I130" si="73">E131+E145+E149+E143</f>
        <v>953808</v>
      </c>
      <c r="F130" s="102">
        <f t="shared" si="73"/>
        <v>1030873</v>
      </c>
      <c r="G130" s="102">
        <f t="shared" si="73"/>
        <v>913233</v>
      </c>
      <c r="H130" s="102">
        <f t="shared" si="73"/>
        <v>1434645</v>
      </c>
      <c r="I130" s="102">
        <f t="shared" si="73"/>
        <v>1273770</v>
      </c>
      <c r="K130" s="353" t="s">
        <v>171</v>
      </c>
      <c r="L130" s="354"/>
      <c r="M130" s="353" t="s">
        <v>172</v>
      </c>
      <c r="N130" s="354"/>
      <c r="O130" s="353" t="s">
        <v>430</v>
      </c>
      <c r="P130" s="354"/>
    </row>
    <row r="131" spans="2:16" ht="15.75" thickBot="1" x14ac:dyDescent="0.3">
      <c r="B131" s="378" t="s">
        <v>469</v>
      </c>
      <c r="C131" s="379"/>
      <c r="D131" s="103">
        <f t="shared" ref="D131:I131" si="74">SUM(D132:D142)</f>
        <v>800913</v>
      </c>
      <c r="E131" s="103">
        <f t="shared" si="74"/>
        <v>792011</v>
      </c>
      <c r="F131" s="103">
        <f t="shared" si="74"/>
        <v>852497</v>
      </c>
      <c r="G131" s="103">
        <f t="shared" si="74"/>
        <v>827083</v>
      </c>
      <c r="H131" s="103">
        <f t="shared" si="74"/>
        <v>1146043</v>
      </c>
      <c r="I131" s="103">
        <f t="shared" si="74"/>
        <v>1058205</v>
      </c>
      <c r="K131" s="99" t="s">
        <v>173</v>
      </c>
      <c r="L131" s="100" t="s">
        <v>174</v>
      </c>
      <c r="M131" s="100" t="s">
        <v>173</v>
      </c>
      <c r="N131" s="100" t="s">
        <v>174</v>
      </c>
      <c r="O131" s="100" t="s">
        <v>173</v>
      </c>
      <c r="P131" s="100" t="s">
        <v>174</v>
      </c>
    </row>
    <row r="132" spans="2:16" ht="15.75" thickTop="1" x14ac:dyDescent="0.25">
      <c r="B132" s="114" t="s">
        <v>391</v>
      </c>
      <c r="C132" s="105" t="s">
        <v>392</v>
      </c>
      <c r="D132" s="106">
        <v>106065</v>
      </c>
      <c r="E132" s="106">
        <v>106065</v>
      </c>
      <c r="F132" s="106">
        <v>0</v>
      </c>
      <c r="G132" s="106">
        <v>0</v>
      </c>
      <c r="H132" s="106">
        <v>0</v>
      </c>
      <c r="I132" s="106">
        <v>0</v>
      </c>
      <c r="J132" s="114" t="s">
        <v>391</v>
      </c>
      <c r="K132" s="124">
        <f>D132</f>
        <v>106065</v>
      </c>
      <c r="L132" s="124">
        <f t="shared" ref="L132:P132" si="75">E132</f>
        <v>106065</v>
      </c>
      <c r="M132" s="124">
        <f t="shared" si="75"/>
        <v>0</v>
      </c>
      <c r="N132" s="124">
        <f t="shared" si="75"/>
        <v>0</v>
      </c>
      <c r="O132" s="124">
        <f t="shared" si="75"/>
        <v>0</v>
      </c>
      <c r="P132" s="124">
        <f t="shared" si="75"/>
        <v>0</v>
      </c>
    </row>
    <row r="133" spans="2:16" ht="24" x14ac:dyDescent="0.25">
      <c r="B133" s="114" t="s">
        <v>274</v>
      </c>
      <c r="C133" s="105" t="s">
        <v>313</v>
      </c>
      <c r="D133" s="106">
        <v>210247</v>
      </c>
      <c r="E133" s="106">
        <v>210239</v>
      </c>
      <c r="F133" s="106">
        <v>303556</v>
      </c>
      <c r="G133" s="106">
        <v>303500</v>
      </c>
      <c r="H133" s="106">
        <v>325958</v>
      </c>
      <c r="I133" s="106">
        <v>324725</v>
      </c>
      <c r="J133" s="114" t="s">
        <v>274</v>
      </c>
      <c r="K133" s="124">
        <f>D133+D150</f>
        <v>210247</v>
      </c>
      <c r="L133" s="124">
        <f t="shared" ref="L133:P133" si="76">E133+E150</f>
        <v>210239</v>
      </c>
      <c r="M133" s="124">
        <f t="shared" si="76"/>
        <v>304176</v>
      </c>
      <c r="N133" s="124">
        <f t="shared" si="76"/>
        <v>303500</v>
      </c>
      <c r="O133" s="124">
        <f t="shared" si="76"/>
        <v>394220</v>
      </c>
      <c r="P133" s="124">
        <f t="shared" si="76"/>
        <v>386992</v>
      </c>
    </row>
    <row r="134" spans="2:16" x14ac:dyDescent="0.25">
      <c r="B134" s="114" t="s">
        <v>296</v>
      </c>
      <c r="C134" s="105" t="s">
        <v>393</v>
      </c>
      <c r="D134" s="106">
        <v>168225</v>
      </c>
      <c r="E134" s="106">
        <v>167957</v>
      </c>
      <c r="F134" s="106">
        <v>80527</v>
      </c>
      <c r="G134" s="106">
        <v>73479</v>
      </c>
      <c r="H134" s="106">
        <v>475675</v>
      </c>
      <c r="I134" s="106">
        <v>466859</v>
      </c>
      <c r="J134" s="114" t="s">
        <v>296</v>
      </c>
      <c r="K134" s="124">
        <f>D134</f>
        <v>168225</v>
      </c>
      <c r="L134" s="124">
        <f t="shared" ref="L134:P135" si="77">E134</f>
        <v>167957</v>
      </c>
      <c r="M134" s="124">
        <f t="shared" si="77"/>
        <v>80527</v>
      </c>
      <c r="N134" s="124">
        <f t="shared" si="77"/>
        <v>73479</v>
      </c>
      <c r="O134" s="124">
        <f t="shared" si="77"/>
        <v>475675</v>
      </c>
      <c r="P134" s="124">
        <f t="shared" si="77"/>
        <v>466859</v>
      </c>
    </row>
    <row r="135" spans="2:16" x14ac:dyDescent="0.25">
      <c r="B135" s="114" t="s">
        <v>297</v>
      </c>
      <c r="C135" s="105" t="s">
        <v>394</v>
      </c>
      <c r="D135" s="106">
        <v>36611</v>
      </c>
      <c r="E135" s="106">
        <v>35090</v>
      </c>
      <c r="F135" s="106">
        <v>249810</v>
      </c>
      <c r="G135" s="106">
        <v>232992</v>
      </c>
      <c r="H135" s="106">
        <v>142482</v>
      </c>
      <c r="I135" s="106">
        <v>110060</v>
      </c>
      <c r="J135" s="114" t="s">
        <v>297</v>
      </c>
      <c r="K135" s="124">
        <f>D135</f>
        <v>36611</v>
      </c>
      <c r="L135" s="124">
        <f t="shared" si="77"/>
        <v>35090</v>
      </c>
      <c r="M135" s="124">
        <f t="shared" si="77"/>
        <v>249810</v>
      </c>
      <c r="N135" s="124">
        <f t="shared" si="77"/>
        <v>232992</v>
      </c>
      <c r="O135" s="124">
        <f t="shared" si="77"/>
        <v>142482</v>
      </c>
      <c r="P135" s="124">
        <f t="shared" si="77"/>
        <v>110060</v>
      </c>
    </row>
    <row r="136" spans="2:16" ht="24" x14ac:dyDescent="0.25">
      <c r="B136" s="114" t="s">
        <v>298</v>
      </c>
      <c r="C136" s="105" t="s">
        <v>395</v>
      </c>
      <c r="D136" s="106">
        <v>121098</v>
      </c>
      <c r="E136" s="106">
        <v>119827</v>
      </c>
      <c r="F136" s="106">
        <v>124335</v>
      </c>
      <c r="G136" s="106">
        <v>123284</v>
      </c>
      <c r="H136" s="106">
        <v>111935</v>
      </c>
      <c r="I136" s="106">
        <v>92179</v>
      </c>
      <c r="J136" s="114" t="s">
        <v>298</v>
      </c>
      <c r="K136" s="124">
        <f>D136+D146+D151</f>
        <v>365225</v>
      </c>
      <c r="L136" s="124">
        <f t="shared" ref="L136:P136" si="78">E136+E146+E151</f>
        <v>275886</v>
      </c>
      <c r="M136" s="124">
        <f t="shared" si="78"/>
        <v>242020</v>
      </c>
      <c r="N136" s="124">
        <f t="shared" si="78"/>
        <v>184434</v>
      </c>
      <c r="O136" s="124">
        <f t="shared" si="78"/>
        <v>306445</v>
      </c>
      <c r="P136" s="124">
        <f t="shared" si="78"/>
        <v>224681</v>
      </c>
    </row>
    <row r="137" spans="2:16" x14ac:dyDescent="0.25">
      <c r="B137" s="114" t="s">
        <v>299</v>
      </c>
      <c r="C137" s="105" t="s">
        <v>396</v>
      </c>
      <c r="D137" s="106">
        <v>45</v>
      </c>
      <c r="E137" s="106">
        <v>0</v>
      </c>
      <c r="F137" s="106">
        <v>0</v>
      </c>
      <c r="G137" s="106">
        <v>0</v>
      </c>
      <c r="H137" s="106">
        <v>432</v>
      </c>
      <c r="I137" s="106">
        <v>0</v>
      </c>
      <c r="J137" s="114" t="s">
        <v>299</v>
      </c>
      <c r="K137" s="124">
        <f>D137+D144</f>
        <v>45</v>
      </c>
      <c r="L137" s="124">
        <f t="shared" ref="L137:P137" si="79">E137+E144</f>
        <v>0</v>
      </c>
      <c r="M137" s="124">
        <f t="shared" si="79"/>
        <v>0</v>
      </c>
      <c r="N137" s="124">
        <f t="shared" si="79"/>
        <v>0</v>
      </c>
      <c r="O137" s="124">
        <f t="shared" si="79"/>
        <v>432</v>
      </c>
      <c r="P137" s="124">
        <f t="shared" si="79"/>
        <v>0</v>
      </c>
    </row>
    <row r="138" spans="2:16" x14ac:dyDescent="0.25">
      <c r="B138" s="114" t="s">
        <v>300</v>
      </c>
      <c r="C138" s="105" t="s">
        <v>397</v>
      </c>
      <c r="D138" s="106">
        <v>18761</v>
      </c>
      <c r="E138" s="106">
        <v>16015</v>
      </c>
      <c r="F138" s="106">
        <v>56683</v>
      </c>
      <c r="G138" s="106">
        <v>56250</v>
      </c>
      <c r="H138" s="106">
        <v>60099</v>
      </c>
      <c r="I138" s="106">
        <v>40643</v>
      </c>
      <c r="J138" s="114" t="s">
        <v>300</v>
      </c>
      <c r="K138" s="124">
        <f>D138</f>
        <v>18761</v>
      </c>
      <c r="L138" s="124">
        <f t="shared" ref="L138:P138" si="80">E138</f>
        <v>16015</v>
      </c>
      <c r="M138" s="124">
        <f t="shared" si="80"/>
        <v>56683</v>
      </c>
      <c r="N138" s="124">
        <f t="shared" si="80"/>
        <v>56250</v>
      </c>
      <c r="O138" s="124">
        <f t="shared" si="80"/>
        <v>60099</v>
      </c>
      <c r="P138" s="124">
        <f t="shared" si="80"/>
        <v>40643</v>
      </c>
    </row>
    <row r="139" spans="2:16" ht="24" x14ac:dyDescent="0.25">
      <c r="B139" s="114" t="s">
        <v>301</v>
      </c>
      <c r="C139" s="105" t="s">
        <v>398</v>
      </c>
      <c r="D139" s="106">
        <v>2380</v>
      </c>
      <c r="E139" s="106">
        <v>2255</v>
      </c>
      <c r="F139" s="106">
        <v>3290</v>
      </c>
      <c r="G139" s="106">
        <v>3290</v>
      </c>
      <c r="H139" s="106">
        <v>0</v>
      </c>
      <c r="I139" s="106">
        <v>0</v>
      </c>
      <c r="J139" s="114" t="s">
        <v>301</v>
      </c>
      <c r="K139" s="124">
        <f>D139+D147</f>
        <v>7148</v>
      </c>
      <c r="L139" s="124">
        <f t="shared" ref="L139:P139" si="81">E139+E147</f>
        <v>7009</v>
      </c>
      <c r="M139" s="124">
        <f t="shared" si="81"/>
        <v>3290</v>
      </c>
      <c r="N139" s="124">
        <f t="shared" si="81"/>
        <v>3290</v>
      </c>
      <c r="O139" s="124">
        <f t="shared" si="81"/>
        <v>0</v>
      </c>
      <c r="P139" s="124">
        <f t="shared" si="81"/>
        <v>0</v>
      </c>
    </row>
    <row r="140" spans="2:16" x14ac:dyDescent="0.25">
      <c r="B140" s="114" t="s">
        <v>302</v>
      </c>
      <c r="C140" s="105" t="s">
        <v>399</v>
      </c>
      <c r="D140" s="106">
        <v>16230</v>
      </c>
      <c r="E140" s="106">
        <v>15292</v>
      </c>
      <c r="F140" s="106">
        <v>0</v>
      </c>
      <c r="G140" s="106">
        <v>0</v>
      </c>
      <c r="H140" s="106">
        <v>4406</v>
      </c>
      <c r="I140" s="106">
        <v>1529</v>
      </c>
      <c r="J140" s="114" t="s">
        <v>302</v>
      </c>
      <c r="K140" s="124">
        <f>D140</f>
        <v>16230</v>
      </c>
      <c r="L140" s="124">
        <f t="shared" ref="L140:P141" si="82">E140</f>
        <v>15292</v>
      </c>
      <c r="M140" s="124">
        <f t="shared" si="82"/>
        <v>0</v>
      </c>
      <c r="N140" s="124">
        <f t="shared" si="82"/>
        <v>0</v>
      </c>
      <c r="O140" s="124">
        <f t="shared" si="82"/>
        <v>4406</v>
      </c>
      <c r="P140" s="124">
        <f t="shared" si="82"/>
        <v>1529</v>
      </c>
    </row>
    <row r="141" spans="2:16" x14ac:dyDescent="0.25">
      <c r="B141" s="114" t="s">
        <v>303</v>
      </c>
      <c r="C141" s="105" t="s">
        <v>400</v>
      </c>
      <c r="D141" s="106">
        <v>119150</v>
      </c>
      <c r="E141" s="106">
        <v>119140</v>
      </c>
      <c r="F141" s="106">
        <v>0</v>
      </c>
      <c r="G141" s="106">
        <v>0</v>
      </c>
      <c r="H141" s="106">
        <v>13713</v>
      </c>
      <c r="I141" s="106">
        <v>13713</v>
      </c>
      <c r="J141" s="114" t="s">
        <v>303</v>
      </c>
      <c r="K141" s="124">
        <f>D141</f>
        <v>119150</v>
      </c>
      <c r="L141" s="124">
        <f t="shared" si="82"/>
        <v>119140</v>
      </c>
      <c r="M141" s="124">
        <f t="shared" si="82"/>
        <v>0</v>
      </c>
      <c r="N141" s="124">
        <f t="shared" si="82"/>
        <v>0</v>
      </c>
      <c r="O141" s="124">
        <f t="shared" si="82"/>
        <v>13713</v>
      </c>
      <c r="P141" s="124">
        <f t="shared" si="82"/>
        <v>13713</v>
      </c>
    </row>
    <row r="142" spans="2:16" ht="24" x14ac:dyDescent="0.25">
      <c r="B142" s="114" t="s">
        <v>304</v>
      </c>
      <c r="C142" s="105" t="s">
        <v>401</v>
      </c>
      <c r="D142" s="106">
        <v>2101</v>
      </c>
      <c r="E142" s="106">
        <v>131</v>
      </c>
      <c r="F142" s="106">
        <v>34296</v>
      </c>
      <c r="G142" s="106">
        <v>34288</v>
      </c>
      <c r="H142" s="106">
        <v>11343</v>
      </c>
      <c r="I142" s="106">
        <v>8497</v>
      </c>
      <c r="J142" s="114" t="s">
        <v>304</v>
      </c>
      <c r="K142" s="124">
        <f>D142+D148+D152</f>
        <v>100902</v>
      </c>
      <c r="L142" s="124">
        <f t="shared" ref="L142:P142" si="83">E142+E148+E152</f>
        <v>1115</v>
      </c>
      <c r="M142" s="124">
        <f t="shared" si="83"/>
        <v>94367</v>
      </c>
      <c r="N142" s="124">
        <f t="shared" si="83"/>
        <v>59288</v>
      </c>
      <c r="O142" s="124">
        <f t="shared" si="83"/>
        <v>37173</v>
      </c>
      <c r="P142" s="124">
        <f t="shared" si="83"/>
        <v>29293</v>
      </c>
    </row>
    <row r="143" spans="2:16" x14ac:dyDescent="0.25">
      <c r="B143" s="378" t="s">
        <v>495</v>
      </c>
      <c r="C143" s="379"/>
      <c r="D143" s="103">
        <f>D144</f>
        <v>0</v>
      </c>
      <c r="E143" s="103">
        <f t="shared" ref="E143:I143" si="84">E144</f>
        <v>0</v>
      </c>
      <c r="F143" s="103">
        <f t="shared" si="84"/>
        <v>0</v>
      </c>
      <c r="G143" s="103">
        <f t="shared" si="84"/>
        <v>0</v>
      </c>
      <c r="H143" s="103">
        <f t="shared" si="84"/>
        <v>0</v>
      </c>
      <c r="I143" s="103">
        <f t="shared" si="84"/>
        <v>0</v>
      </c>
    </row>
    <row r="144" spans="2:16" x14ac:dyDescent="0.25">
      <c r="B144" s="114" t="s">
        <v>299</v>
      </c>
      <c r="C144" s="105" t="s">
        <v>396</v>
      </c>
      <c r="D144" s="106">
        <v>0</v>
      </c>
      <c r="E144" s="106">
        <v>0</v>
      </c>
      <c r="F144" s="106">
        <v>0</v>
      </c>
      <c r="G144" s="106">
        <v>0</v>
      </c>
      <c r="H144" s="106"/>
      <c r="I144" s="106"/>
    </row>
    <row r="145" spans="2:9" x14ac:dyDescent="0.25">
      <c r="B145" s="378" t="s">
        <v>337</v>
      </c>
      <c r="C145" s="379"/>
      <c r="D145" s="103">
        <f>SUM(D146:D148)</f>
        <v>237445</v>
      </c>
      <c r="E145" s="103">
        <f t="shared" ref="E145:I145" si="85">SUM(E146:E148)</f>
        <v>161797</v>
      </c>
      <c r="F145" s="103">
        <f t="shared" si="85"/>
        <v>97815</v>
      </c>
      <c r="G145" s="103">
        <f t="shared" si="85"/>
        <v>85065</v>
      </c>
      <c r="H145" s="103">
        <f t="shared" si="85"/>
        <v>153500</v>
      </c>
      <c r="I145" s="103">
        <f t="shared" si="85"/>
        <v>142213</v>
      </c>
    </row>
    <row r="146" spans="2:9" ht="24" x14ac:dyDescent="0.25">
      <c r="B146" s="114" t="s">
        <v>298</v>
      </c>
      <c r="C146" s="105" t="s">
        <v>395</v>
      </c>
      <c r="D146" s="106">
        <v>173824</v>
      </c>
      <c r="E146" s="106">
        <v>156059</v>
      </c>
      <c r="F146" s="106">
        <v>60434</v>
      </c>
      <c r="G146" s="106">
        <v>60065</v>
      </c>
      <c r="H146" s="106">
        <v>130500</v>
      </c>
      <c r="I146" s="106">
        <v>123567</v>
      </c>
    </row>
    <row r="147" spans="2:9" ht="24" x14ac:dyDescent="0.25">
      <c r="B147" s="114" t="s">
        <v>301</v>
      </c>
      <c r="C147" s="105" t="s">
        <v>398</v>
      </c>
      <c r="D147" s="106">
        <v>4768</v>
      </c>
      <c r="E147" s="106">
        <v>4754</v>
      </c>
      <c r="F147" s="106">
        <v>0</v>
      </c>
      <c r="G147" s="106">
        <v>0</v>
      </c>
      <c r="H147" s="106">
        <v>0</v>
      </c>
      <c r="I147" s="106">
        <v>0</v>
      </c>
    </row>
    <row r="148" spans="2:9" ht="24" x14ac:dyDescent="0.25">
      <c r="B148" s="114" t="s">
        <v>304</v>
      </c>
      <c r="C148" s="105" t="s">
        <v>401</v>
      </c>
      <c r="D148" s="106">
        <v>58853</v>
      </c>
      <c r="E148" s="106">
        <v>984</v>
      </c>
      <c r="F148" s="106">
        <v>37381</v>
      </c>
      <c r="G148" s="106">
        <v>25000</v>
      </c>
      <c r="H148" s="106">
        <v>23000</v>
      </c>
      <c r="I148" s="106">
        <v>18646</v>
      </c>
    </row>
    <row r="149" spans="2:9" x14ac:dyDescent="0.25">
      <c r="B149" s="378" t="s">
        <v>320</v>
      </c>
      <c r="C149" s="379"/>
      <c r="D149" s="103">
        <f>SUM(D150:D152)</f>
        <v>110251</v>
      </c>
      <c r="E149" s="103">
        <f t="shared" ref="E149:I149" si="86">SUM(E150:E152)</f>
        <v>0</v>
      </c>
      <c r="F149" s="103">
        <f t="shared" si="86"/>
        <v>80561</v>
      </c>
      <c r="G149" s="103">
        <f t="shared" si="86"/>
        <v>1085</v>
      </c>
      <c r="H149" s="103">
        <f t="shared" si="86"/>
        <v>135102</v>
      </c>
      <c r="I149" s="103">
        <f t="shared" si="86"/>
        <v>73352</v>
      </c>
    </row>
    <row r="150" spans="2:9" ht="24" x14ac:dyDescent="0.25">
      <c r="B150" s="114" t="s">
        <v>274</v>
      </c>
      <c r="C150" s="105" t="s">
        <v>313</v>
      </c>
      <c r="D150" s="106">
        <v>0</v>
      </c>
      <c r="E150" s="106">
        <v>0</v>
      </c>
      <c r="F150" s="106">
        <v>620</v>
      </c>
      <c r="G150" s="106">
        <v>0</v>
      </c>
      <c r="H150" s="106">
        <v>68262</v>
      </c>
      <c r="I150" s="106">
        <v>62267</v>
      </c>
    </row>
    <row r="151" spans="2:9" ht="24" x14ac:dyDescent="0.25">
      <c r="B151" s="114" t="s">
        <v>298</v>
      </c>
      <c r="C151" s="105" t="s">
        <v>395</v>
      </c>
      <c r="D151" s="106">
        <v>70303</v>
      </c>
      <c r="E151" s="106">
        <v>0</v>
      </c>
      <c r="F151" s="106">
        <v>57251</v>
      </c>
      <c r="G151" s="106">
        <v>1085</v>
      </c>
      <c r="H151" s="106">
        <v>64010</v>
      </c>
      <c r="I151" s="106">
        <v>8935</v>
      </c>
    </row>
    <row r="152" spans="2:9" ht="24.75" thickBot="1" x14ac:dyDescent="0.3">
      <c r="B152" s="114" t="s">
        <v>304</v>
      </c>
      <c r="C152" s="105" t="s">
        <v>401</v>
      </c>
      <c r="D152" s="106">
        <v>39948</v>
      </c>
      <c r="E152" s="107">
        <v>0</v>
      </c>
      <c r="F152" s="107">
        <v>22690</v>
      </c>
      <c r="G152" s="107">
        <v>0</v>
      </c>
      <c r="H152" s="107">
        <v>2830</v>
      </c>
      <c r="I152" s="107">
        <v>2150</v>
      </c>
    </row>
    <row r="153" spans="2:9" x14ac:dyDescent="0.25">
      <c r="B153" s="109">
        <v>16101</v>
      </c>
      <c r="C153" s="109" t="s">
        <v>402</v>
      </c>
      <c r="D153" s="110">
        <f>D154</f>
        <v>152560</v>
      </c>
      <c r="E153" s="110">
        <f t="shared" ref="E153:I154" si="87">E154</f>
        <v>137496</v>
      </c>
      <c r="F153" s="110">
        <f t="shared" si="87"/>
        <v>243524</v>
      </c>
      <c r="G153" s="110">
        <f t="shared" si="87"/>
        <v>242375</v>
      </c>
      <c r="H153" s="110">
        <f t="shared" si="87"/>
        <v>390297</v>
      </c>
      <c r="I153" s="110">
        <f t="shared" si="87"/>
        <v>364619</v>
      </c>
    </row>
    <row r="154" spans="2:9" x14ac:dyDescent="0.25">
      <c r="B154" s="378" t="s">
        <v>469</v>
      </c>
      <c r="C154" s="379"/>
      <c r="D154" s="103">
        <f>D155</f>
        <v>152560</v>
      </c>
      <c r="E154" s="103">
        <f t="shared" si="87"/>
        <v>137496</v>
      </c>
      <c r="F154" s="103">
        <f t="shared" si="87"/>
        <v>243524</v>
      </c>
      <c r="G154" s="103">
        <f t="shared" si="87"/>
        <v>242375</v>
      </c>
      <c r="H154" s="103">
        <f t="shared" si="87"/>
        <v>390297</v>
      </c>
      <c r="I154" s="103">
        <f t="shared" si="87"/>
        <v>364619</v>
      </c>
    </row>
    <row r="155" spans="2:9" ht="15.75" thickBot="1" x14ac:dyDescent="0.3">
      <c r="B155" s="118" t="s">
        <v>327</v>
      </c>
      <c r="C155" s="105" t="s">
        <v>403</v>
      </c>
      <c r="D155" s="106">
        <v>152560</v>
      </c>
      <c r="E155" s="106">
        <v>137496</v>
      </c>
      <c r="F155" s="107">
        <v>243524</v>
      </c>
      <c r="G155" s="107">
        <v>242375</v>
      </c>
      <c r="H155" s="107">
        <v>390297</v>
      </c>
      <c r="I155" s="107">
        <v>364619</v>
      </c>
    </row>
    <row r="156" spans="2:9" ht="30" x14ac:dyDescent="0.25">
      <c r="B156" s="109">
        <v>17001</v>
      </c>
      <c r="C156" s="109" t="s">
        <v>483</v>
      </c>
      <c r="D156" s="110">
        <f>D157</f>
        <v>89074</v>
      </c>
      <c r="E156" s="110">
        <f t="shared" ref="E156:I157" si="88">E157</f>
        <v>82594</v>
      </c>
      <c r="F156" s="110">
        <f t="shared" si="88"/>
        <v>125200</v>
      </c>
      <c r="G156" s="110">
        <f t="shared" si="88"/>
        <v>112012</v>
      </c>
      <c r="H156" s="110">
        <f t="shared" si="88"/>
        <v>123943</v>
      </c>
      <c r="I156" s="110">
        <f t="shared" si="88"/>
        <v>81700</v>
      </c>
    </row>
    <row r="157" spans="2:9" x14ac:dyDescent="0.25">
      <c r="B157" s="378" t="s">
        <v>484</v>
      </c>
      <c r="C157" s="379"/>
      <c r="D157" s="103">
        <f>D158</f>
        <v>89074</v>
      </c>
      <c r="E157" s="103">
        <f t="shared" si="88"/>
        <v>82594</v>
      </c>
      <c r="F157" s="103">
        <f t="shared" si="88"/>
        <v>125200</v>
      </c>
      <c r="G157" s="103">
        <f t="shared" si="88"/>
        <v>112012</v>
      </c>
      <c r="H157" s="103">
        <f t="shared" si="88"/>
        <v>123943</v>
      </c>
      <c r="I157" s="103">
        <f t="shared" si="88"/>
        <v>81700</v>
      </c>
    </row>
    <row r="158" spans="2:9" ht="15.75" thickBot="1" x14ac:dyDescent="0.3">
      <c r="B158" s="118" t="s">
        <v>282</v>
      </c>
      <c r="C158" s="105" t="s">
        <v>404</v>
      </c>
      <c r="D158" s="106">
        <v>89074</v>
      </c>
      <c r="E158" s="106">
        <v>82594</v>
      </c>
      <c r="F158" s="107">
        <v>125200</v>
      </c>
      <c r="G158" s="107">
        <v>112012</v>
      </c>
      <c r="H158" s="107">
        <v>123943</v>
      </c>
      <c r="I158" s="107">
        <v>81700</v>
      </c>
    </row>
    <row r="159" spans="2:9" x14ac:dyDescent="0.25">
      <c r="B159" s="109">
        <v>18001</v>
      </c>
      <c r="C159" s="109" t="s">
        <v>485</v>
      </c>
      <c r="D159" s="110">
        <f>D160</f>
        <v>3640</v>
      </c>
      <c r="E159" s="110">
        <f t="shared" ref="E159:I160" si="89">E160</f>
        <v>449</v>
      </c>
      <c r="F159" s="110">
        <f t="shared" si="89"/>
        <v>4600</v>
      </c>
      <c r="G159" s="110">
        <f t="shared" si="89"/>
        <v>1135</v>
      </c>
      <c r="H159" s="110">
        <f t="shared" si="89"/>
        <v>4600</v>
      </c>
      <c r="I159" s="110">
        <f t="shared" si="89"/>
        <v>4095</v>
      </c>
    </row>
    <row r="160" spans="2:9" ht="15.75" thickBot="1" x14ac:dyDescent="0.3">
      <c r="B160" s="378" t="s">
        <v>320</v>
      </c>
      <c r="C160" s="379"/>
      <c r="D160" s="103">
        <f>D161</f>
        <v>3640</v>
      </c>
      <c r="E160" s="103">
        <f t="shared" si="89"/>
        <v>449</v>
      </c>
      <c r="F160" s="103">
        <f t="shared" si="89"/>
        <v>4600</v>
      </c>
      <c r="G160" s="103">
        <f t="shared" si="89"/>
        <v>1135</v>
      </c>
      <c r="H160" s="103">
        <f t="shared" si="89"/>
        <v>4600</v>
      </c>
      <c r="I160" s="103">
        <f t="shared" si="89"/>
        <v>4095</v>
      </c>
    </row>
    <row r="161" spans="2:16" ht="24.75" thickBot="1" x14ac:dyDescent="0.3">
      <c r="B161" s="114" t="s">
        <v>274</v>
      </c>
      <c r="C161" s="105" t="s">
        <v>313</v>
      </c>
      <c r="D161" s="106">
        <v>3640</v>
      </c>
      <c r="E161" s="106">
        <v>449</v>
      </c>
      <c r="F161" s="106">
        <v>4600</v>
      </c>
      <c r="G161" s="106">
        <v>1135</v>
      </c>
      <c r="H161" s="106">
        <v>4600</v>
      </c>
      <c r="I161" s="106">
        <v>4095</v>
      </c>
      <c r="K161" s="353" t="s">
        <v>171</v>
      </c>
      <c r="L161" s="354"/>
      <c r="M161" s="353" t="s">
        <v>172</v>
      </c>
      <c r="N161" s="354"/>
      <c r="O161" s="353" t="s">
        <v>430</v>
      </c>
      <c r="P161" s="354"/>
    </row>
    <row r="162" spans="2:16" ht="15.75" thickBot="1" x14ac:dyDescent="0.3">
      <c r="B162" s="109">
        <v>19001</v>
      </c>
      <c r="C162" s="109" t="s">
        <v>405</v>
      </c>
      <c r="D162" s="110">
        <f>D163+D169+D173+D176</f>
        <v>587261</v>
      </c>
      <c r="E162" s="110">
        <f t="shared" ref="E162:I162" si="90">E163+E169+E173+E176</f>
        <v>498235</v>
      </c>
      <c r="F162" s="110">
        <f t="shared" si="90"/>
        <v>564359.69999999995</v>
      </c>
      <c r="G162" s="110">
        <f t="shared" si="90"/>
        <v>485782</v>
      </c>
      <c r="H162" s="110">
        <f t="shared" si="90"/>
        <v>693673</v>
      </c>
      <c r="I162" s="110">
        <f t="shared" si="90"/>
        <v>319621</v>
      </c>
      <c r="K162" s="99" t="s">
        <v>173</v>
      </c>
      <c r="L162" s="100" t="s">
        <v>174</v>
      </c>
      <c r="M162" s="100" t="s">
        <v>173</v>
      </c>
      <c r="N162" s="100" t="s">
        <v>174</v>
      </c>
      <c r="O162" s="100" t="s">
        <v>173</v>
      </c>
      <c r="P162" s="100" t="s">
        <v>174</v>
      </c>
    </row>
    <row r="163" spans="2:16" ht="15.75" thickTop="1" x14ac:dyDescent="0.25">
      <c r="B163" s="378" t="s">
        <v>469</v>
      </c>
      <c r="C163" s="379"/>
      <c r="D163" s="103">
        <f>SUM(D164:D168)</f>
        <v>396661</v>
      </c>
      <c r="E163" s="103">
        <f t="shared" ref="E163:I163" si="91">SUM(E164:E168)</f>
        <v>384355</v>
      </c>
      <c r="F163" s="103">
        <f t="shared" si="91"/>
        <v>401184.7</v>
      </c>
      <c r="G163" s="103">
        <f t="shared" si="91"/>
        <v>383642</v>
      </c>
      <c r="H163" s="103">
        <f t="shared" si="91"/>
        <v>393199</v>
      </c>
      <c r="I163" s="103">
        <f t="shared" si="91"/>
        <v>291736</v>
      </c>
      <c r="J163" s="114" t="s">
        <v>308</v>
      </c>
      <c r="K163" s="124">
        <f>D164+D170</f>
        <v>227271</v>
      </c>
      <c r="L163" s="124">
        <f t="shared" ref="L163:P163" si="92">E164+E170</f>
        <v>191746</v>
      </c>
      <c r="M163" s="124">
        <f t="shared" si="92"/>
        <v>150744</v>
      </c>
      <c r="N163" s="124">
        <f t="shared" si="92"/>
        <v>117367</v>
      </c>
      <c r="O163" s="124">
        <f t="shared" si="92"/>
        <v>95477</v>
      </c>
      <c r="P163" s="124">
        <f t="shared" si="92"/>
        <v>32230</v>
      </c>
    </row>
    <row r="164" spans="2:16" ht="24" x14ac:dyDescent="0.25">
      <c r="B164" s="114" t="s">
        <v>308</v>
      </c>
      <c r="C164" s="105" t="s">
        <v>406</v>
      </c>
      <c r="D164" s="106">
        <v>169795</v>
      </c>
      <c r="E164" s="106">
        <v>157489</v>
      </c>
      <c r="F164" s="106">
        <v>126444</v>
      </c>
      <c r="G164" s="106">
        <v>113584</v>
      </c>
      <c r="H164" s="106">
        <v>95477</v>
      </c>
      <c r="I164" s="106">
        <v>32230</v>
      </c>
      <c r="J164" s="114" t="s">
        <v>310</v>
      </c>
      <c r="K164" s="124">
        <f>D165+D171+D174</f>
        <v>188615</v>
      </c>
      <c r="L164" s="124">
        <f t="shared" ref="L164:P164" si="93">E165+E171+E174</f>
        <v>161505</v>
      </c>
      <c r="M164" s="124">
        <f t="shared" si="93"/>
        <v>274741</v>
      </c>
      <c r="N164" s="124">
        <f t="shared" si="93"/>
        <v>269853</v>
      </c>
      <c r="O164" s="124">
        <f t="shared" si="93"/>
        <v>565120</v>
      </c>
      <c r="P164" s="124">
        <f t="shared" si="93"/>
        <v>266830</v>
      </c>
    </row>
    <row r="165" spans="2:16" x14ac:dyDescent="0.25">
      <c r="B165" s="114" t="s">
        <v>310</v>
      </c>
      <c r="C165" s="105" t="s">
        <v>407</v>
      </c>
      <c r="D165" s="106">
        <v>111475</v>
      </c>
      <c r="E165" s="106">
        <v>111475</v>
      </c>
      <c r="F165" s="106">
        <v>182241</v>
      </c>
      <c r="G165" s="106">
        <v>182240</v>
      </c>
      <c r="H165" s="106">
        <v>294120</v>
      </c>
      <c r="I165" s="106">
        <v>256104</v>
      </c>
      <c r="J165" s="114" t="s">
        <v>408</v>
      </c>
      <c r="K165" s="124">
        <f>D166</f>
        <v>0</v>
      </c>
      <c r="L165" s="124">
        <f t="shared" ref="L165:P165" si="94">E166</f>
        <v>0</v>
      </c>
      <c r="M165" s="124">
        <f t="shared" si="94"/>
        <v>0.7</v>
      </c>
      <c r="N165" s="124">
        <f t="shared" si="94"/>
        <v>0</v>
      </c>
      <c r="O165" s="124">
        <f t="shared" si="94"/>
        <v>0</v>
      </c>
      <c r="P165" s="124">
        <f t="shared" si="94"/>
        <v>0</v>
      </c>
    </row>
    <row r="166" spans="2:16" x14ac:dyDescent="0.25">
      <c r="B166" s="114" t="s">
        <v>408</v>
      </c>
      <c r="C166" s="105" t="s">
        <v>409</v>
      </c>
      <c r="D166" s="106">
        <v>0</v>
      </c>
      <c r="E166" s="106">
        <v>0</v>
      </c>
      <c r="F166" s="106">
        <v>0.7</v>
      </c>
      <c r="G166" s="106">
        <v>0</v>
      </c>
      <c r="H166" s="106">
        <v>0</v>
      </c>
      <c r="I166" s="106">
        <v>0</v>
      </c>
      <c r="J166" s="114" t="s">
        <v>410</v>
      </c>
      <c r="K166" s="124">
        <f>D172+D167</f>
        <v>40425</v>
      </c>
      <c r="L166" s="124">
        <f t="shared" ref="L166:P166" si="95">E172+E167</f>
        <v>28844</v>
      </c>
      <c r="M166" s="124">
        <f t="shared" si="95"/>
        <v>39131</v>
      </c>
      <c r="N166" s="124">
        <f t="shared" si="95"/>
        <v>28451</v>
      </c>
      <c r="O166" s="124">
        <f t="shared" si="95"/>
        <v>3002</v>
      </c>
      <c r="P166" s="124">
        <f t="shared" si="95"/>
        <v>3001</v>
      </c>
    </row>
    <row r="167" spans="2:16" x14ac:dyDescent="0.25">
      <c r="B167" s="114" t="s">
        <v>410</v>
      </c>
      <c r="C167" s="105" t="s">
        <v>411</v>
      </c>
      <c r="D167" s="106">
        <v>14991</v>
      </c>
      <c r="E167" s="106">
        <v>14991</v>
      </c>
      <c r="F167" s="106">
        <v>33131</v>
      </c>
      <c r="G167" s="106">
        <v>28451</v>
      </c>
      <c r="H167" s="106">
        <v>3002</v>
      </c>
      <c r="I167" s="106">
        <v>3001</v>
      </c>
      <c r="J167" s="114" t="s">
        <v>412</v>
      </c>
      <c r="K167" s="124">
        <f>D175+D168</f>
        <v>125050</v>
      </c>
      <c r="L167" s="124">
        <f t="shared" ref="L167:P167" si="96">E175+E168</f>
        <v>114545</v>
      </c>
      <c r="M167" s="124">
        <f t="shared" si="96"/>
        <v>95368</v>
      </c>
      <c r="N167" s="124">
        <f t="shared" si="96"/>
        <v>70111</v>
      </c>
      <c r="O167" s="124">
        <f t="shared" si="96"/>
        <v>20850</v>
      </c>
      <c r="P167" s="124">
        <f t="shared" si="96"/>
        <v>8560</v>
      </c>
    </row>
    <row r="168" spans="2:16" x14ac:dyDescent="0.25">
      <c r="B168" s="114" t="s">
        <v>412</v>
      </c>
      <c r="C168" s="105" t="s">
        <v>413</v>
      </c>
      <c r="D168" s="106">
        <v>100400</v>
      </c>
      <c r="E168" s="106">
        <v>100400</v>
      </c>
      <c r="F168" s="106">
        <v>59368</v>
      </c>
      <c r="G168" s="106">
        <v>59367</v>
      </c>
      <c r="H168" s="106">
        <v>600</v>
      </c>
      <c r="I168" s="106">
        <v>401</v>
      </c>
      <c r="J168" s="114" t="s">
        <v>417</v>
      </c>
      <c r="K168" s="124">
        <f>D177</f>
        <v>5900</v>
      </c>
      <c r="L168" s="124">
        <f t="shared" ref="L168:P168" si="97">E177</f>
        <v>1595</v>
      </c>
      <c r="M168" s="124">
        <f t="shared" si="97"/>
        <v>4375</v>
      </c>
      <c r="N168" s="124">
        <f t="shared" si="97"/>
        <v>0</v>
      </c>
      <c r="O168" s="124">
        <f t="shared" si="97"/>
        <v>9224</v>
      </c>
      <c r="P168" s="124">
        <f t="shared" si="97"/>
        <v>9000</v>
      </c>
    </row>
    <row r="169" spans="2:16" x14ac:dyDescent="0.25">
      <c r="B169" s="378" t="s">
        <v>474</v>
      </c>
      <c r="C169" s="379"/>
      <c r="D169" s="103">
        <f>SUM(D170:D172)</f>
        <v>160050</v>
      </c>
      <c r="E169" s="103">
        <f t="shared" ref="E169:I169" si="98">SUM(E170:E172)</f>
        <v>98140</v>
      </c>
      <c r="F169" s="103">
        <f t="shared" si="98"/>
        <v>50300</v>
      </c>
      <c r="G169" s="103">
        <f t="shared" si="98"/>
        <v>19873</v>
      </c>
      <c r="H169" s="103">
        <f t="shared" si="98"/>
        <v>271000</v>
      </c>
      <c r="I169" s="103">
        <f t="shared" si="98"/>
        <v>10726</v>
      </c>
    </row>
    <row r="170" spans="2:16" ht="24" x14ac:dyDescent="0.25">
      <c r="B170" s="114" t="s">
        <v>414</v>
      </c>
      <c r="C170" s="105" t="s">
        <v>406</v>
      </c>
      <c r="D170" s="106">
        <v>57476</v>
      </c>
      <c r="E170" s="106">
        <v>34257</v>
      </c>
      <c r="F170" s="106">
        <v>24300</v>
      </c>
      <c r="G170" s="106">
        <v>3783</v>
      </c>
      <c r="H170" s="106">
        <v>0</v>
      </c>
      <c r="I170" s="106">
        <v>0</v>
      </c>
    </row>
    <row r="171" spans="2:16" x14ac:dyDescent="0.25">
      <c r="B171" s="114" t="s">
        <v>415</v>
      </c>
      <c r="C171" s="105" t="s">
        <v>407</v>
      </c>
      <c r="D171" s="106">
        <v>77140</v>
      </c>
      <c r="E171" s="106">
        <v>50030</v>
      </c>
      <c r="F171" s="106">
        <v>20000</v>
      </c>
      <c r="G171" s="106">
        <v>16090</v>
      </c>
      <c r="H171" s="106">
        <v>271000</v>
      </c>
      <c r="I171" s="106">
        <v>10726</v>
      </c>
    </row>
    <row r="172" spans="2:16" x14ac:dyDescent="0.25">
      <c r="B172" s="114" t="s">
        <v>410</v>
      </c>
      <c r="C172" s="105" t="s">
        <v>411</v>
      </c>
      <c r="D172" s="106">
        <v>25434</v>
      </c>
      <c r="E172" s="106">
        <v>13853</v>
      </c>
      <c r="F172" s="106">
        <v>6000</v>
      </c>
      <c r="G172" s="106">
        <v>0</v>
      </c>
      <c r="H172" s="106">
        <v>0</v>
      </c>
      <c r="I172" s="106">
        <v>0</v>
      </c>
    </row>
    <row r="173" spans="2:16" x14ac:dyDescent="0.25">
      <c r="B173" s="378" t="s">
        <v>337</v>
      </c>
      <c r="C173" s="379"/>
      <c r="D173" s="103">
        <f>SUM(D174:D175)</f>
        <v>24650</v>
      </c>
      <c r="E173" s="103">
        <f t="shared" ref="E173:I173" si="99">SUM(E174:E175)</f>
        <v>14145</v>
      </c>
      <c r="F173" s="103">
        <f t="shared" si="99"/>
        <v>108500</v>
      </c>
      <c r="G173" s="103">
        <f t="shared" si="99"/>
        <v>82267</v>
      </c>
      <c r="H173" s="103">
        <f t="shared" si="99"/>
        <v>20250</v>
      </c>
      <c r="I173" s="103">
        <f t="shared" si="99"/>
        <v>8159</v>
      </c>
    </row>
    <row r="174" spans="2:16" x14ac:dyDescent="0.25">
      <c r="B174" s="114" t="s">
        <v>415</v>
      </c>
      <c r="C174" s="105" t="s">
        <v>407</v>
      </c>
      <c r="D174" s="106">
        <v>0</v>
      </c>
      <c r="E174" s="106">
        <v>0</v>
      </c>
      <c r="F174" s="106">
        <v>72500</v>
      </c>
      <c r="G174" s="106">
        <v>71523</v>
      </c>
      <c r="H174" s="106">
        <v>0</v>
      </c>
      <c r="I174" s="106">
        <v>0</v>
      </c>
    </row>
    <row r="175" spans="2:16" x14ac:dyDescent="0.25">
      <c r="B175" s="114" t="s">
        <v>416</v>
      </c>
      <c r="C175" s="105" t="s">
        <v>413</v>
      </c>
      <c r="D175" s="106">
        <v>24650</v>
      </c>
      <c r="E175" s="106">
        <v>14145</v>
      </c>
      <c r="F175" s="106">
        <v>36000</v>
      </c>
      <c r="G175" s="106">
        <v>10744</v>
      </c>
      <c r="H175" s="106">
        <v>20250</v>
      </c>
      <c r="I175" s="106">
        <v>8159</v>
      </c>
    </row>
    <row r="176" spans="2:16" x14ac:dyDescent="0.25">
      <c r="B176" s="378" t="s">
        <v>320</v>
      </c>
      <c r="C176" s="379"/>
      <c r="D176" s="103">
        <f>SUM(D177)</f>
        <v>5900</v>
      </c>
      <c r="E176" s="103">
        <f t="shared" ref="E176:I176" si="100">SUM(E177)</f>
        <v>1595</v>
      </c>
      <c r="F176" s="103">
        <f t="shared" si="100"/>
        <v>4375</v>
      </c>
      <c r="G176" s="103">
        <f t="shared" si="100"/>
        <v>0</v>
      </c>
      <c r="H176" s="103">
        <f t="shared" si="100"/>
        <v>9224</v>
      </c>
      <c r="I176" s="103">
        <f t="shared" si="100"/>
        <v>9000</v>
      </c>
    </row>
    <row r="177" spans="2:9" ht="15.75" thickBot="1" x14ac:dyDescent="0.3">
      <c r="B177" s="114" t="s">
        <v>417</v>
      </c>
      <c r="C177" s="105" t="s">
        <v>348</v>
      </c>
      <c r="D177" s="106">
        <v>5900</v>
      </c>
      <c r="E177" s="106">
        <v>1595</v>
      </c>
      <c r="F177" s="107">
        <v>4375</v>
      </c>
      <c r="G177" s="107">
        <v>0</v>
      </c>
      <c r="H177" s="107">
        <v>9224</v>
      </c>
      <c r="I177" s="107">
        <v>9000</v>
      </c>
    </row>
    <row r="178" spans="2:9" x14ac:dyDescent="0.25">
      <c r="B178" s="109">
        <v>19101</v>
      </c>
      <c r="C178" s="109" t="s">
        <v>418</v>
      </c>
      <c r="D178" s="110">
        <f>D179+D182</f>
        <v>245330</v>
      </c>
      <c r="E178" s="110">
        <f t="shared" ref="E178:I178" si="101">E179+E182</f>
        <v>170287</v>
      </c>
      <c r="F178" s="110">
        <f t="shared" si="101"/>
        <v>399237</v>
      </c>
      <c r="G178" s="110">
        <f t="shared" si="101"/>
        <v>244738</v>
      </c>
      <c r="H178" s="110">
        <f t="shared" si="101"/>
        <v>394797</v>
      </c>
      <c r="I178" s="110">
        <f t="shared" si="101"/>
        <v>261224</v>
      </c>
    </row>
    <row r="179" spans="2:9" x14ac:dyDescent="0.25">
      <c r="B179" s="378" t="s">
        <v>469</v>
      </c>
      <c r="C179" s="379"/>
      <c r="D179" s="103">
        <f>SUM(D180:D181)</f>
        <v>84127</v>
      </c>
      <c r="E179" s="103">
        <f t="shared" ref="E179:I179" si="102">SUM(E180:E181)</f>
        <v>77732</v>
      </c>
      <c r="F179" s="103">
        <f t="shared" si="102"/>
        <v>213689</v>
      </c>
      <c r="G179" s="103">
        <f t="shared" si="102"/>
        <v>198214</v>
      </c>
      <c r="H179" s="103">
        <f t="shared" si="102"/>
        <v>152489</v>
      </c>
      <c r="I179" s="103">
        <f t="shared" si="102"/>
        <v>150767</v>
      </c>
    </row>
    <row r="180" spans="2:9" x14ac:dyDescent="0.25">
      <c r="B180" s="114" t="s">
        <v>275</v>
      </c>
      <c r="C180" s="105" t="s">
        <v>348</v>
      </c>
      <c r="D180" s="106">
        <v>73957</v>
      </c>
      <c r="E180" s="106">
        <v>67725</v>
      </c>
      <c r="F180" s="106">
        <v>59650</v>
      </c>
      <c r="G180" s="106">
        <v>49692</v>
      </c>
      <c r="H180" s="106">
        <v>63200</v>
      </c>
      <c r="I180" s="106">
        <v>63178</v>
      </c>
    </row>
    <row r="181" spans="2:9" x14ac:dyDescent="0.25">
      <c r="B181" s="114" t="s">
        <v>285</v>
      </c>
      <c r="C181" s="105" t="s">
        <v>419</v>
      </c>
      <c r="D181" s="106">
        <v>10170</v>
      </c>
      <c r="E181" s="106">
        <v>10007</v>
      </c>
      <c r="F181" s="106">
        <v>154039</v>
      </c>
      <c r="G181" s="106">
        <v>148522</v>
      </c>
      <c r="H181" s="106">
        <v>89289</v>
      </c>
      <c r="I181" s="106">
        <v>87589</v>
      </c>
    </row>
    <row r="182" spans="2:9" x14ac:dyDescent="0.25">
      <c r="B182" s="378" t="s">
        <v>320</v>
      </c>
      <c r="C182" s="379"/>
      <c r="D182" s="103">
        <f>SUM(D183:D184)</f>
        <v>161203</v>
      </c>
      <c r="E182" s="103">
        <f t="shared" ref="E182:I182" si="103">SUM(E183:E184)</f>
        <v>92555</v>
      </c>
      <c r="F182" s="103">
        <f t="shared" si="103"/>
        <v>185548</v>
      </c>
      <c r="G182" s="103">
        <f t="shared" si="103"/>
        <v>46524</v>
      </c>
      <c r="H182" s="103">
        <f t="shared" si="103"/>
        <v>242308</v>
      </c>
      <c r="I182" s="103">
        <f t="shared" si="103"/>
        <v>110457</v>
      </c>
    </row>
    <row r="183" spans="2:9" x14ac:dyDescent="0.25">
      <c r="B183" s="114" t="s">
        <v>275</v>
      </c>
      <c r="C183" s="105" t="s">
        <v>348</v>
      </c>
      <c r="D183" s="106">
        <v>36083</v>
      </c>
      <c r="E183" s="106">
        <v>20485</v>
      </c>
      <c r="F183" s="106">
        <v>35583</v>
      </c>
      <c r="G183" s="106">
        <v>17394</v>
      </c>
      <c r="H183" s="106">
        <v>33108</v>
      </c>
      <c r="I183" s="106">
        <v>20768</v>
      </c>
    </row>
    <row r="184" spans="2:9" ht="15.75" thickBot="1" x14ac:dyDescent="0.3">
      <c r="B184" s="117" t="s">
        <v>285</v>
      </c>
      <c r="C184" s="105" t="s">
        <v>419</v>
      </c>
      <c r="D184" s="107">
        <v>125120</v>
      </c>
      <c r="E184" s="107">
        <v>72070</v>
      </c>
      <c r="F184" s="107">
        <v>149965</v>
      </c>
      <c r="G184" s="107">
        <v>29130</v>
      </c>
      <c r="H184" s="107">
        <v>209200</v>
      </c>
      <c r="I184" s="107">
        <v>89689</v>
      </c>
    </row>
    <row r="185" spans="2:9" x14ac:dyDescent="0.25">
      <c r="B185" s="109">
        <v>21001</v>
      </c>
      <c r="C185" s="109" t="s">
        <v>486</v>
      </c>
      <c r="D185" s="110">
        <f>D186</f>
        <v>146800</v>
      </c>
      <c r="E185" s="110">
        <f t="shared" ref="E185:I185" si="104">E186</f>
        <v>120197</v>
      </c>
      <c r="F185" s="110">
        <f t="shared" si="104"/>
        <v>140902</v>
      </c>
      <c r="G185" s="110">
        <f t="shared" si="104"/>
        <v>136567</v>
      </c>
      <c r="H185" s="110">
        <f t="shared" si="104"/>
        <v>126050</v>
      </c>
      <c r="I185" s="110">
        <f t="shared" si="104"/>
        <v>118665</v>
      </c>
    </row>
    <row r="186" spans="2:9" x14ac:dyDescent="0.25">
      <c r="B186" s="378" t="s">
        <v>474</v>
      </c>
      <c r="C186" s="379"/>
      <c r="D186" s="103">
        <f>SUM(D187:D188)</f>
        <v>146800</v>
      </c>
      <c r="E186" s="103">
        <f t="shared" ref="E186:I186" si="105">SUM(E187:E188)</f>
        <v>120197</v>
      </c>
      <c r="F186" s="103">
        <f t="shared" si="105"/>
        <v>140902</v>
      </c>
      <c r="G186" s="103">
        <f t="shared" si="105"/>
        <v>136567</v>
      </c>
      <c r="H186" s="103">
        <f t="shared" si="105"/>
        <v>126050</v>
      </c>
      <c r="I186" s="103">
        <f t="shared" si="105"/>
        <v>118665</v>
      </c>
    </row>
    <row r="187" spans="2:9" x14ac:dyDescent="0.25">
      <c r="B187" s="114" t="s">
        <v>420</v>
      </c>
      <c r="C187" s="105" t="s">
        <v>421</v>
      </c>
      <c r="D187" s="106">
        <v>96600</v>
      </c>
      <c r="E187" s="106">
        <v>70478</v>
      </c>
      <c r="F187" s="106">
        <v>117160</v>
      </c>
      <c r="G187" s="106">
        <v>112844</v>
      </c>
      <c r="H187" s="106">
        <v>126050</v>
      </c>
      <c r="I187" s="106">
        <v>118665</v>
      </c>
    </row>
    <row r="188" spans="2:9" ht="24.75" thickBot="1" x14ac:dyDescent="0.3">
      <c r="B188" s="114" t="s">
        <v>336</v>
      </c>
      <c r="C188" s="105" t="s">
        <v>422</v>
      </c>
      <c r="D188" s="106">
        <v>50200</v>
      </c>
      <c r="E188" s="106">
        <v>49719</v>
      </c>
      <c r="F188" s="107">
        <v>23742</v>
      </c>
      <c r="G188" s="107">
        <v>23723</v>
      </c>
      <c r="H188" s="107">
        <v>0</v>
      </c>
      <c r="I188" s="107">
        <v>0</v>
      </c>
    </row>
    <row r="189" spans="2:9" x14ac:dyDescent="0.25">
      <c r="B189" s="109">
        <v>22001</v>
      </c>
      <c r="C189" s="109" t="s">
        <v>423</v>
      </c>
      <c r="D189" s="110">
        <f>D190+D192</f>
        <v>37065</v>
      </c>
      <c r="E189" s="110">
        <f t="shared" ref="E189:I189" si="106">E190+E192</f>
        <v>13833</v>
      </c>
      <c r="F189" s="110">
        <f t="shared" si="106"/>
        <v>53105</v>
      </c>
      <c r="G189" s="110">
        <f t="shared" si="106"/>
        <v>33801</v>
      </c>
      <c r="H189" s="110">
        <f t="shared" si="106"/>
        <v>25250</v>
      </c>
      <c r="I189" s="110">
        <f t="shared" si="106"/>
        <v>22646</v>
      </c>
    </row>
    <row r="190" spans="2:9" x14ac:dyDescent="0.25">
      <c r="B190" s="378" t="s">
        <v>469</v>
      </c>
      <c r="C190" s="379"/>
      <c r="D190" s="103">
        <f>D191</f>
        <v>50</v>
      </c>
      <c r="E190" s="103">
        <f t="shared" ref="E190:I190" si="107">E191</f>
        <v>0</v>
      </c>
      <c r="F190" s="103">
        <f t="shared" si="107"/>
        <v>0</v>
      </c>
      <c r="G190" s="103">
        <f t="shared" si="107"/>
        <v>0</v>
      </c>
      <c r="H190" s="103">
        <f t="shared" si="107"/>
        <v>0</v>
      </c>
      <c r="I190" s="103">
        <f t="shared" si="107"/>
        <v>0</v>
      </c>
    </row>
    <row r="191" spans="2:9" ht="24" x14ac:dyDescent="0.25">
      <c r="B191" s="114" t="s">
        <v>322</v>
      </c>
      <c r="C191" s="105" t="s">
        <v>313</v>
      </c>
      <c r="D191" s="106">
        <v>50</v>
      </c>
      <c r="E191" s="106">
        <v>0</v>
      </c>
      <c r="F191" s="106">
        <v>0</v>
      </c>
      <c r="G191" s="106">
        <v>0</v>
      </c>
      <c r="H191" s="106">
        <v>0</v>
      </c>
      <c r="I191" s="106">
        <v>0</v>
      </c>
    </row>
    <row r="192" spans="2:9" x14ac:dyDescent="0.25">
      <c r="B192" s="378" t="s">
        <v>320</v>
      </c>
      <c r="C192" s="379"/>
      <c r="D192" s="103">
        <f>D193</f>
        <v>37015</v>
      </c>
      <c r="E192" s="103">
        <f t="shared" ref="E192:I192" si="108">E193</f>
        <v>13833</v>
      </c>
      <c r="F192" s="103">
        <f t="shared" si="108"/>
        <v>53105</v>
      </c>
      <c r="G192" s="103">
        <f t="shared" si="108"/>
        <v>33801</v>
      </c>
      <c r="H192" s="103">
        <f t="shared" si="108"/>
        <v>25250</v>
      </c>
      <c r="I192" s="103">
        <f t="shared" si="108"/>
        <v>22646</v>
      </c>
    </row>
    <row r="193" spans="2:9" ht="24.75" thickBot="1" x14ac:dyDescent="0.3">
      <c r="B193" s="114" t="s">
        <v>322</v>
      </c>
      <c r="C193" s="105" t="s">
        <v>313</v>
      </c>
      <c r="D193" s="106">
        <v>37015</v>
      </c>
      <c r="E193" s="106">
        <v>13833</v>
      </c>
      <c r="F193" s="107">
        <v>53105</v>
      </c>
      <c r="G193" s="107">
        <v>33801</v>
      </c>
      <c r="H193" s="107">
        <v>25250</v>
      </c>
      <c r="I193" s="107">
        <v>22646</v>
      </c>
    </row>
    <row r="194" spans="2:9" x14ac:dyDescent="0.25">
      <c r="B194" s="109">
        <v>28001</v>
      </c>
      <c r="C194" s="109" t="s">
        <v>487</v>
      </c>
      <c r="D194" s="110">
        <f>D195+D198</f>
        <v>440000</v>
      </c>
      <c r="E194" s="110">
        <f t="shared" ref="E194:I194" si="109">E195+E198</f>
        <v>439956</v>
      </c>
      <c r="F194" s="110">
        <f t="shared" si="109"/>
        <v>581120</v>
      </c>
      <c r="G194" s="110">
        <f t="shared" si="109"/>
        <v>575620</v>
      </c>
      <c r="H194" s="110">
        <f t="shared" si="109"/>
        <v>525472</v>
      </c>
      <c r="I194" s="110">
        <f t="shared" si="109"/>
        <v>516141</v>
      </c>
    </row>
    <row r="195" spans="2:9" x14ac:dyDescent="0.25">
      <c r="B195" s="378" t="s">
        <v>469</v>
      </c>
      <c r="C195" s="379"/>
      <c r="D195" s="103">
        <f>SUM(D196:D197)</f>
        <v>440000</v>
      </c>
      <c r="E195" s="103">
        <f t="shared" ref="E195:I195" si="110">SUM(E196:E197)</f>
        <v>439956</v>
      </c>
      <c r="F195" s="103">
        <f t="shared" si="110"/>
        <v>574320</v>
      </c>
      <c r="G195" s="103">
        <f t="shared" si="110"/>
        <v>573225</v>
      </c>
      <c r="H195" s="103">
        <f t="shared" si="110"/>
        <v>500492</v>
      </c>
      <c r="I195" s="103">
        <f t="shared" si="110"/>
        <v>500492</v>
      </c>
    </row>
    <row r="196" spans="2:9" x14ac:dyDescent="0.25">
      <c r="B196" s="114" t="s">
        <v>424</v>
      </c>
      <c r="C196" s="105" t="s">
        <v>419</v>
      </c>
      <c r="D196" s="106">
        <v>440000</v>
      </c>
      <c r="E196" s="106">
        <v>439956</v>
      </c>
      <c r="F196" s="106">
        <v>3000</v>
      </c>
      <c r="G196" s="106">
        <v>3000</v>
      </c>
      <c r="H196" s="106">
        <v>500492</v>
      </c>
      <c r="I196" s="106">
        <v>500492</v>
      </c>
    </row>
    <row r="197" spans="2:9" x14ac:dyDescent="0.25">
      <c r="B197" s="114" t="s">
        <v>278</v>
      </c>
      <c r="C197" s="105" t="s">
        <v>344</v>
      </c>
      <c r="D197" s="106">
        <v>0</v>
      </c>
      <c r="E197" s="106">
        <v>0</v>
      </c>
      <c r="F197" s="106">
        <v>571320</v>
      </c>
      <c r="G197" s="106">
        <v>570225</v>
      </c>
      <c r="H197" s="106">
        <v>0</v>
      </c>
      <c r="I197" s="106">
        <v>0</v>
      </c>
    </row>
    <row r="198" spans="2:9" x14ac:dyDescent="0.25">
      <c r="B198" s="378" t="s">
        <v>320</v>
      </c>
      <c r="C198" s="379"/>
      <c r="D198" s="103">
        <f>SUM(D199:D200)</f>
        <v>0</v>
      </c>
      <c r="E198" s="103">
        <f t="shared" ref="E198:I198" si="111">SUM(E199:E200)</f>
        <v>0</v>
      </c>
      <c r="F198" s="103">
        <f t="shared" si="111"/>
        <v>6800</v>
      </c>
      <c r="G198" s="103">
        <f t="shared" si="111"/>
        <v>2395</v>
      </c>
      <c r="H198" s="103">
        <f t="shared" si="111"/>
        <v>24980</v>
      </c>
      <c r="I198" s="103">
        <f t="shared" si="111"/>
        <v>15649</v>
      </c>
    </row>
    <row r="199" spans="2:9" ht="24" x14ac:dyDescent="0.25">
      <c r="B199" s="114" t="s">
        <v>493</v>
      </c>
      <c r="C199" s="105" t="s">
        <v>494</v>
      </c>
      <c r="D199" s="106">
        <v>0</v>
      </c>
      <c r="E199" s="106">
        <v>0</v>
      </c>
      <c r="F199" s="106">
        <v>0</v>
      </c>
      <c r="G199" s="106">
        <v>0</v>
      </c>
      <c r="H199" s="106">
        <v>9000</v>
      </c>
      <c r="I199" s="106">
        <v>0</v>
      </c>
    </row>
    <row r="200" spans="2:9" ht="15.75" thickBot="1" x14ac:dyDescent="0.3">
      <c r="B200" s="114" t="s">
        <v>278</v>
      </c>
      <c r="C200" s="105" t="s">
        <v>344</v>
      </c>
      <c r="D200" s="106">
        <v>0</v>
      </c>
      <c r="E200" s="106">
        <v>0</v>
      </c>
      <c r="F200" s="107">
        <v>6800</v>
      </c>
      <c r="G200" s="107">
        <v>2395</v>
      </c>
      <c r="H200" s="107">
        <v>15980</v>
      </c>
      <c r="I200" s="107">
        <v>15649</v>
      </c>
    </row>
    <row r="201" spans="2:9" ht="30" x14ac:dyDescent="0.25">
      <c r="B201" s="109">
        <v>31010</v>
      </c>
      <c r="C201" s="109" t="s">
        <v>488</v>
      </c>
      <c r="D201" s="110">
        <f>D202</f>
        <v>269197</v>
      </c>
      <c r="E201" s="110">
        <f t="shared" ref="E201:I202" si="112">E202</f>
        <v>258902</v>
      </c>
      <c r="F201" s="110">
        <f t="shared" si="112"/>
        <v>285208</v>
      </c>
      <c r="G201" s="110">
        <f t="shared" si="112"/>
        <v>280693</v>
      </c>
      <c r="H201" s="110">
        <f t="shared" si="112"/>
        <v>0</v>
      </c>
      <c r="I201" s="110">
        <f t="shared" si="112"/>
        <v>0</v>
      </c>
    </row>
    <row r="202" spans="2:9" x14ac:dyDescent="0.25">
      <c r="B202" s="378" t="s">
        <v>469</v>
      </c>
      <c r="C202" s="379"/>
      <c r="D202" s="103">
        <f>D203</f>
        <v>269197</v>
      </c>
      <c r="E202" s="103">
        <f t="shared" si="112"/>
        <v>258902</v>
      </c>
      <c r="F202" s="103">
        <f t="shared" si="112"/>
        <v>285208</v>
      </c>
      <c r="G202" s="103">
        <f t="shared" si="112"/>
        <v>280693</v>
      </c>
      <c r="H202" s="103">
        <f t="shared" si="112"/>
        <v>0</v>
      </c>
      <c r="I202" s="103">
        <f t="shared" si="112"/>
        <v>0</v>
      </c>
    </row>
    <row r="203" spans="2:9" ht="15.75" thickBot="1" x14ac:dyDescent="0.3">
      <c r="B203" s="114" t="s">
        <v>420</v>
      </c>
      <c r="C203" s="105" t="s">
        <v>425</v>
      </c>
      <c r="D203" s="106">
        <v>269197</v>
      </c>
      <c r="E203" s="106">
        <v>258902</v>
      </c>
      <c r="F203" s="107">
        <v>285208</v>
      </c>
      <c r="G203" s="107">
        <v>280693</v>
      </c>
      <c r="H203" s="107">
        <v>0</v>
      </c>
      <c r="I203" s="107">
        <v>0</v>
      </c>
    </row>
    <row r="204" spans="2:9" x14ac:dyDescent="0.25">
      <c r="B204" s="109">
        <v>66003</v>
      </c>
      <c r="C204" s="109" t="s">
        <v>426</v>
      </c>
      <c r="D204" s="110">
        <f>D205</f>
        <v>1668000</v>
      </c>
      <c r="E204" s="110">
        <f t="shared" ref="E204:I205" si="113">E205</f>
        <v>1522947</v>
      </c>
      <c r="F204" s="110">
        <f t="shared" si="113"/>
        <v>1787000</v>
      </c>
      <c r="G204" s="110">
        <f t="shared" si="113"/>
        <v>1553643</v>
      </c>
      <c r="H204" s="110">
        <f t="shared" si="113"/>
        <v>1789000</v>
      </c>
      <c r="I204" s="110">
        <f t="shared" si="113"/>
        <v>1364529</v>
      </c>
    </row>
    <row r="205" spans="2:9" x14ac:dyDescent="0.25">
      <c r="B205" s="378" t="s">
        <v>427</v>
      </c>
      <c r="C205" s="379"/>
      <c r="D205" s="103">
        <f>D206</f>
        <v>1668000</v>
      </c>
      <c r="E205" s="103">
        <f t="shared" si="113"/>
        <v>1522947</v>
      </c>
      <c r="F205" s="103">
        <f t="shared" si="113"/>
        <v>1787000</v>
      </c>
      <c r="G205" s="103">
        <f t="shared" si="113"/>
        <v>1553643</v>
      </c>
      <c r="H205" s="103">
        <f t="shared" si="113"/>
        <v>1789000</v>
      </c>
      <c r="I205" s="103">
        <f t="shared" si="113"/>
        <v>1364529</v>
      </c>
    </row>
    <row r="206" spans="2:9" x14ac:dyDescent="0.25">
      <c r="B206" s="114" t="s">
        <v>428</v>
      </c>
      <c r="C206" s="105" t="s">
        <v>389</v>
      </c>
      <c r="D206" s="106">
        <v>1668000</v>
      </c>
      <c r="E206" s="106">
        <v>1522947</v>
      </c>
      <c r="F206" s="106">
        <v>1787000</v>
      </c>
      <c r="G206" s="106">
        <v>1553643</v>
      </c>
      <c r="H206" s="106">
        <v>1789000</v>
      </c>
      <c r="I206" s="106">
        <v>1364529</v>
      </c>
    </row>
    <row r="207" spans="2:9" ht="21.75" thickBot="1" x14ac:dyDescent="0.3">
      <c r="B207" s="384" t="s">
        <v>429</v>
      </c>
      <c r="C207" s="385"/>
      <c r="D207" s="119">
        <f>D204+D201+D194+D189+D185+D178+D162+D159+D156+D153+D130+D122+D119+D115+D99+D80+D76+D71+D64+D57+D44+D41+D38+D30+D26+D23+D20+D12+D9+D5</f>
        <v>19660125</v>
      </c>
      <c r="E207" s="119">
        <f>E204+E201+E194+E189+E185+E178+E162+E159+E156+E153+E130+E122+E119+E115+E99+E80+E76+E71+E64+E57+E44+E41+E38+E30+E26+E23+E20+E12+E5</f>
        <v>14822143</v>
      </c>
      <c r="F207" s="119">
        <f>F204+F201+F194+F189+F185+F178+F162+F159+F156+F153+F130+F122+F119+F115+F99+F9+F80+F76+F71+F64+F57+F44+F41+F38+F30+F26+F23+F20+F12+F5</f>
        <v>20636238.699999999</v>
      </c>
      <c r="G207" s="119">
        <f>G204+G201+G194+G189+G185+G178+G162+G159+G156+G153+G130+G122+G9+G119+G115+G99+G80+G76+G71+G64+G57+G44+G41+G38+G30+G26+G23+G20+G12+G5</f>
        <v>17638643</v>
      </c>
      <c r="H207" s="119">
        <f t="shared" ref="H207:I207" si="114">H204+H201+H194+H189+H185+H178+H162+H159+H156+H153+H130+H122+H9+H119+H115+H99+H80+H76+H71+H64+H57+H44+H41+H38+H30+H26+H23+H20+H12+H5</f>
        <v>36454979</v>
      </c>
      <c r="I207" s="119">
        <f t="shared" si="114"/>
        <v>32617448</v>
      </c>
    </row>
    <row r="213" spans="3:13" ht="15.75" thickBot="1" x14ac:dyDescent="0.3"/>
    <row r="214" spans="3:13" x14ac:dyDescent="0.25">
      <c r="C214" s="383" t="s">
        <v>503</v>
      </c>
      <c r="D214" s="353" t="s">
        <v>171</v>
      </c>
      <c r="E214" s="354"/>
      <c r="F214" s="353" t="s">
        <v>172</v>
      </c>
      <c r="G214" s="354"/>
      <c r="H214" s="353" t="s">
        <v>430</v>
      </c>
      <c r="I214" s="354"/>
    </row>
    <row r="215" spans="3:13" ht="15.75" thickBot="1" x14ac:dyDescent="0.3">
      <c r="C215" s="383"/>
      <c r="D215" s="99" t="s">
        <v>173</v>
      </c>
      <c r="E215" s="100" t="s">
        <v>174</v>
      </c>
      <c r="F215" s="100" t="s">
        <v>173</v>
      </c>
      <c r="G215" s="100" t="s">
        <v>174</v>
      </c>
      <c r="H215" s="100" t="s">
        <v>173</v>
      </c>
      <c r="I215" s="100" t="s">
        <v>174</v>
      </c>
    </row>
    <row r="216" spans="3:13" ht="15.75" thickTop="1" x14ac:dyDescent="0.25">
      <c r="C216" s="57" t="s">
        <v>502</v>
      </c>
      <c r="D216" s="123">
        <f>D202+D195+D190+D179+D163+D157+D154+D131+D123+D116+D100+D77+D72+D65+D58+D45+D39+D31+D27+D24+D21+D13+D10+D6+D81</f>
        <v>10416848</v>
      </c>
      <c r="E216" s="123">
        <f t="shared" ref="E216:I216" si="115">E202+E195+E190+E179+E163+E157+E154+E131+E123+E116+E100+E77+E72+E65+E58+E45+E39+E31+E27+E24+E21+E13+E10+E6+E81</f>
        <v>9723853</v>
      </c>
      <c r="F216" s="123">
        <f t="shared" si="115"/>
        <v>11585573.699999999</v>
      </c>
      <c r="G216" s="123">
        <f t="shared" si="115"/>
        <v>11147030</v>
      </c>
      <c r="H216" s="123">
        <f t="shared" si="115"/>
        <v>27862653</v>
      </c>
      <c r="I216" s="123">
        <f t="shared" si="115"/>
        <v>26648850</v>
      </c>
      <c r="J216" s="348">
        <f>I216/H216</f>
        <v>0.95643620153472109</v>
      </c>
      <c r="K216" s="123">
        <f>I216-E216</f>
        <v>16924997</v>
      </c>
      <c r="L216" s="123">
        <f>I216-G216</f>
        <v>15501820</v>
      </c>
      <c r="M216" s="123">
        <f>AVERAGE(E216,G216,I216)</f>
        <v>15839911</v>
      </c>
    </row>
    <row r="217" spans="3:13" x14ac:dyDescent="0.25">
      <c r="C217" s="57" t="s">
        <v>495</v>
      </c>
      <c r="D217" s="123">
        <f>D186+D169+D143+D74+D49+D34</f>
        <v>429000</v>
      </c>
      <c r="E217" s="123">
        <f t="shared" ref="E217:I217" si="116">E186+E169+E143+E74+E49+E34</f>
        <v>238253</v>
      </c>
      <c r="F217" s="123">
        <f t="shared" si="116"/>
        <v>482957</v>
      </c>
      <c r="G217" s="123">
        <f t="shared" si="116"/>
        <v>176201</v>
      </c>
      <c r="H217" s="123">
        <f t="shared" si="116"/>
        <v>668690</v>
      </c>
      <c r="I217" s="123">
        <f t="shared" si="116"/>
        <v>147048</v>
      </c>
      <c r="J217" s="348">
        <f t="shared" ref="J217:J221" si="117">I217/H217</f>
        <v>0.21990458957065306</v>
      </c>
      <c r="K217" s="123">
        <f t="shared" ref="K217:K221" si="118">I217-E217</f>
        <v>-91205</v>
      </c>
      <c r="L217" s="123">
        <f t="shared" ref="L217:L221" si="119">I217-G217</f>
        <v>-29153</v>
      </c>
      <c r="M217" s="123">
        <f t="shared" ref="M217:M221" si="120">AVERAGE(E217,G217,I217)</f>
        <v>187167.33333333334</v>
      </c>
    </row>
    <row r="218" spans="3:13" x14ac:dyDescent="0.25">
      <c r="C218" s="57" t="s">
        <v>337</v>
      </c>
      <c r="D218" s="123">
        <f>D173+D145+D107+D89+D51+D42+D36</f>
        <v>3429917</v>
      </c>
      <c r="E218" s="123">
        <f t="shared" ref="E218:I218" si="121">E173+E145+E107+E89+E51+E42+E36</f>
        <v>2152855</v>
      </c>
      <c r="F218" s="123">
        <f t="shared" si="121"/>
        <v>3950578</v>
      </c>
      <c r="G218" s="123">
        <f t="shared" si="121"/>
        <v>2765498</v>
      </c>
      <c r="H218" s="123">
        <f t="shared" si="121"/>
        <v>2787645</v>
      </c>
      <c r="I218" s="123">
        <f t="shared" si="121"/>
        <v>2642004</v>
      </c>
      <c r="J218" s="348">
        <f t="shared" si="117"/>
        <v>0.94775482530953548</v>
      </c>
      <c r="K218" s="123">
        <f t="shared" si="118"/>
        <v>489149</v>
      </c>
      <c r="L218" s="123">
        <f t="shared" si="119"/>
        <v>-123494</v>
      </c>
      <c r="M218" s="123">
        <f t="shared" si="120"/>
        <v>2520119</v>
      </c>
    </row>
    <row r="219" spans="3:13" x14ac:dyDescent="0.25">
      <c r="C219" s="57" t="s">
        <v>320</v>
      </c>
      <c r="D219" s="123">
        <f>D198+D192+D182++D176+D160+D149+D128+D120+D111+D97+D69+D61+D53+D17</f>
        <v>3716360</v>
      </c>
      <c r="E219" s="123">
        <f t="shared" ref="E219:I219" si="122">E198+E192+E182++E176+E160+E149+E128+E120+E111+E97+E69+E61+E53+E17</f>
        <v>1184235</v>
      </c>
      <c r="F219" s="123">
        <f t="shared" si="122"/>
        <v>2830130</v>
      </c>
      <c r="G219" s="123">
        <f t="shared" si="122"/>
        <v>1996271</v>
      </c>
      <c r="H219" s="123">
        <f t="shared" si="122"/>
        <v>3346991</v>
      </c>
      <c r="I219" s="123">
        <f t="shared" si="122"/>
        <v>1815017</v>
      </c>
      <c r="J219" s="348">
        <f t="shared" si="117"/>
        <v>0.54228320303221611</v>
      </c>
      <c r="K219" s="123">
        <f t="shared" si="118"/>
        <v>630782</v>
      </c>
      <c r="L219" s="123">
        <f t="shared" si="119"/>
        <v>-181254</v>
      </c>
      <c r="M219" s="123">
        <f t="shared" si="120"/>
        <v>1665174.3333333333</v>
      </c>
    </row>
    <row r="220" spans="3:13" x14ac:dyDescent="0.25">
      <c r="C220" s="57" t="s">
        <v>427</v>
      </c>
      <c r="D220" s="123">
        <f>D205</f>
        <v>1668000</v>
      </c>
      <c r="E220" s="123">
        <f t="shared" ref="E220:I220" si="123">E205</f>
        <v>1522947</v>
      </c>
      <c r="F220" s="123">
        <f t="shared" si="123"/>
        <v>1787000</v>
      </c>
      <c r="G220" s="123">
        <f t="shared" si="123"/>
        <v>1553643</v>
      </c>
      <c r="H220" s="123">
        <f t="shared" si="123"/>
        <v>1789000</v>
      </c>
      <c r="I220" s="123">
        <f t="shared" si="123"/>
        <v>1364529</v>
      </c>
      <c r="J220" s="348">
        <f t="shared" si="117"/>
        <v>0.762732811626607</v>
      </c>
      <c r="K220" s="123">
        <f t="shared" si="118"/>
        <v>-158418</v>
      </c>
      <c r="L220" s="123">
        <f t="shared" si="119"/>
        <v>-189114</v>
      </c>
      <c r="M220" s="123">
        <f t="shared" si="120"/>
        <v>1480373</v>
      </c>
    </row>
    <row r="221" spans="3:13" hidden="1" x14ac:dyDescent="0.25">
      <c r="C221" s="57" t="s">
        <v>504</v>
      </c>
      <c r="D221" s="123">
        <f>SUM(D216:D220)</f>
        <v>19660125</v>
      </c>
      <c r="E221" s="123">
        <f t="shared" ref="E221:I221" si="124">SUM(E216:E220)</f>
        <v>14822143</v>
      </c>
      <c r="F221" s="123">
        <f t="shared" si="124"/>
        <v>20636238.699999999</v>
      </c>
      <c r="G221" s="123">
        <f t="shared" si="124"/>
        <v>17638643</v>
      </c>
      <c r="H221" s="123">
        <f t="shared" si="124"/>
        <v>36454979</v>
      </c>
      <c r="I221" s="123">
        <f t="shared" si="124"/>
        <v>32617448</v>
      </c>
      <c r="J221" s="348">
        <f t="shared" si="117"/>
        <v>0.89473232174952011</v>
      </c>
      <c r="K221" s="123">
        <f t="shared" si="118"/>
        <v>17795305</v>
      </c>
      <c r="L221" s="123">
        <f t="shared" si="119"/>
        <v>14978805</v>
      </c>
      <c r="M221" s="123">
        <f t="shared" si="120"/>
        <v>21692744.666666668</v>
      </c>
    </row>
    <row r="227" spans="4:11" x14ac:dyDescent="0.25">
      <c r="D227" s="348">
        <f>D216/D$207</f>
        <v>0.52984647859563461</v>
      </c>
      <c r="E227" s="348">
        <f>E216/E$207</f>
        <v>0.65603556786626605</v>
      </c>
      <c r="F227" s="348">
        <f t="shared" ref="F227" si="125">F216/F$207</f>
        <v>0.5614188645724475</v>
      </c>
      <c r="G227" s="348">
        <f t="shared" ref="G227:I227" si="126">G216/G$207</f>
        <v>0.63196641601057402</v>
      </c>
      <c r="H227" s="348">
        <f t="shared" ref="H227" si="127">H216/H$207</f>
        <v>0.76430308737799579</v>
      </c>
      <c r="I227" s="348">
        <f t="shared" si="126"/>
        <v>0.81701210959238746</v>
      </c>
      <c r="J227" s="350">
        <f>AVERAGE(H227,F227,D227)</f>
        <v>0.61852281018202593</v>
      </c>
      <c r="K227" s="350">
        <f>AVERAGE(I227,G227,E227)</f>
        <v>0.70167136448974254</v>
      </c>
    </row>
    <row r="228" spans="4:11" x14ac:dyDescent="0.25">
      <c r="D228" s="348">
        <f t="shared" ref="D228" si="128">D217/$E$207</f>
        <v>2.8943183182081025E-2</v>
      </c>
      <c r="E228" s="348">
        <f t="shared" ref="E228:F230" si="129">E217/$E$207</f>
        <v>1.6074126393194291E-2</v>
      </c>
      <c r="F228" s="348">
        <f t="shared" si="129"/>
        <v>3.2583480000159218E-2</v>
      </c>
      <c r="G228" s="348">
        <f t="shared" ref="G228:I228" si="130">G217/$E$207</f>
        <v>1.1887687225794542E-2</v>
      </c>
      <c r="H228" s="348">
        <f t="shared" ref="H228" si="131">H217/$E$207</f>
        <v>4.5114259118941166E-2</v>
      </c>
      <c r="I228" s="348">
        <f t="shared" si="130"/>
        <v>9.9208326353348499E-3</v>
      </c>
      <c r="J228" s="350">
        <f t="shared" ref="J228:K231" si="132">AVERAGE(H228,F228,D228)</f>
        <v>3.5546974100393806E-2</v>
      </c>
      <c r="K228" s="350">
        <f t="shared" si="132"/>
        <v>1.2627548751441226E-2</v>
      </c>
    </row>
    <row r="229" spans="4:11" x14ac:dyDescent="0.25">
      <c r="D229" s="348">
        <f t="shared" ref="D229" si="133">D218/$E$207</f>
        <v>0.23140493247164057</v>
      </c>
      <c r="E229" s="348">
        <f t="shared" si="129"/>
        <v>0.1452458662691353</v>
      </c>
      <c r="F229" s="348">
        <f t="shared" si="129"/>
        <v>0.26653217419370467</v>
      </c>
      <c r="G229" s="348">
        <f t="shared" ref="G229:I229" si="134">G218/$E$207</f>
        <v>0.1865788233185984</v>
      </c>
      <c r="H229" s="348">
        <f t="shared" ref="H229" si="135">H218/$E$207</f>
        <v>0.18807300671704491</v>
      </c>
      <c r="I229" s="348">
        <f t="shared" si="134"/>
        <v>0.17824709962655197</v>
      </c>
      <c r="J229" s="350">
        <f t="shared" si="132"/>
        <v>0.22867003779413006</v>
      </c>
      <c r="K229" s="350">
        <f t="shared" si="132"/>
        <v>0.17002392973809521</v>
      </c>
    </row>
    <row r="230" spans="4:11" x14ac:dyDescent="0.25">
      <c r="D230" s="348">
        <f t="shared" ref="D230" si="136">D219/$E$207</f>
        <v>0.25073027564232786</v>
      </c>
      <c r="E230" s="348">
        <f t="shared" si="129"/>
        <v>7.9896341574899124E-2</v>
      </c>
      <c r="F230" s="348">
        <f t="shared" si="129"/>
        <v>0.19093932638485542</v>
      </c>
      <c r="G230" s="348">
        <f t="shared" ref="G230:I230" si="137">G219/$E$207</f>
        <v>0.13468167187430319</v>
      </c>
      <c r="H230" s="348">
        <f t="shared" ref="H230" si="138">H219/$E$207</f>
        <v>0.22581019492255608</v>
      </c>
      <c r="I230" s="348">
        <f t="shared" si="137"/>
        <v>0.12245307577993277</v>
      </c>
      <c r="J230" s="350">
        <f t="shared" si="132"/>
        <v>0.22249326564991312</v>
      </c>
      <c r="K230" s="350">
        <f t="shared" si="132"/>
        <v>0.11234369640971169</v>
      </c>
    </row>
    <row r="231" spans="4:11" x14ac:dyDescent="0.25">
      <c r="D231" s="348">
        <f>D220/$E$207</f>
        <v>0.1125343346100493</v>
      </c>
      <c r="E231" s="348">
        <f>E220/$E$207</f>
        <v>0.10274809789650526</v>
      </c>
      <c r="F231" s="348">
        <f t="shared" ref="F231" si="139">F220/$E$207</f>
        <v>0.12056286327827224</v>
      </c>
      <c r="G231" s="348">
        <f t="shared" ref="G231:I231" si="140">G220/$E$207</f>
        <v>0.10481905349314198</v>
      </c>
      <c r="H231" s="348">
        <f t="shared" ref="H231" si="141">H220/$E$207</f>
        <v>0.12069779653320035</v>
      </c>
      <c r="I231" s="348">
        <f t="shared" si="140"/>
        <v>9.206016970690406E-2</v>
      </c>
      <c r="J231" s="350">
        <f t="shared" si="132"/>
        <v>0.11793166480717397</v>
      </c>
      <c r="K231" s="350">
        <f t="shared" si="132"/>
        <v>9.9875773698850423E-2</v>
      </c>
    </row>
  </sheetData>
  <mergeCells count="89">
    <mergeCell ref="D214:E214"/>
    <mergeCell ref="F214:G214"/>
    <mergeCell ref="H214:I214"/>
    <mergeCell ref="C214:C215"/>
    <mergeCell ref="B198:C198"/>
    <mergeCell ref="B202:C202"/>
    <mergeCell ref="B205:C205"/>
    <mergeCell ref="B207:C207"/>
    <mergeCell ref="B195:C195"/>
    <mergeCell ref="B192:C192"/>
    <mergeCell ref="B163:C163"/>
    <mergeCell ref="B169:C169"/>
    <mergeCell ref="B173:C173"/>
    <mergeCell ref="B176:C176"/>
    <mergeCell ref="B179:C179"/>
    <mergeCell ref="B182:C182"/>
    <mergeCell ref="B131:C131"/>
    <mergeCell ref="B145:C145"/>
    <mergeCell ref="B143:C143"/>
    <mergeCell ref="B186:C186"/>
    <mergeCell ref="B190:C190"/>
    <mergeCell ref="B160:C160"/>
    <mergeCell ref="B149:C149"/>
    <mergeCell ref="B154:C154"/>
    <mergeCell ref="B157:C157"/>
    <mergeCell ref="B107:C107"/>
    <mergeCell ref="B111:C111"/>
    <mergeCell ref="B120:C120"/>
    <mergeCell ref="B123:C123"/>
    <mergeCell ref="B128:C128"/>
    <mergeCell ref="B42:C42"/>
    <mergeCell ref="B45:C45"/>
    <mergeCell ref="B49:C49"/>
    <mergeCell ref="B116:C116"/>
    <mergeCell ref="B81:C81"/>
    <mergeCell ref="B53:C53"/>
    <mergeCell ref="B58:C58"/>
    <mergeCell ref="B61:C61"/>
    <mergeCell ref="B65:C65"/>
    <mergeCell ref="B69:C69"/>
    <mergeCell ref="B72:C72"/>
    <mergeCell ref="B74:C74"/>
    <mergeCell ref="B77:C77"/>
    <mergeCell ref="B89:C89"/>
    <mergeCell ref="B97:C97"/>
    <mergeCell ref="B100:C100"/>
    <mergeCell ref="B51:C51"/>
    <mergeCell ref="H3:I3"/>
    <mergeCell ref="B34:C34"/>
    <mergeCell ref="B3:C4"/>
    <mergeCell ref="D3:E3"/>
    <mergeCell ref="F3:G3"/>
    <mergeCell ref="B6:C6"/>
    <mergeCell ref="B10:C10"/>
    <mergeCell ref="B13:C13"/>
    <mergeCell ref="B17:C17"/>
    <mergeCell ref="B21:C21"/>
    <mergeCell ref="B24:C24"/>
    <mergeCell ref="B27:C27"/>
    <mergeCell ref="B31:C31"/>
    <mergeCell ref="B36:C36"/>
    <mergeCell ref="B39:C39"/>
    <mergeCell ref="K11:L11"/>
    <mergeCell ref="M11:N11"/>
    <mergeCell ref="O11:P11"/>
    <mergeCell ref="K25:L25"/>
    <mergeCell ref="M25:N25"/>
    <mergeCell ref="O25:P25"/>
    <mergeCell ref="K44:L44"/>
    <mergeCell ref="M44:N44"/>
    <mergeCell ref="O44:P44"/>
    <mergeCell ref="K80:L80"/>
    <mergeCell ref="M80:N80"/>
    <mergeCell ref="O80:P80"/>
    <mergeCell ref="K99:L99"/>
    <mergeCell ref="M99:N99"/>
    <mergeCell ref="O99:P99"/>
    <mergeCell ref="K115:L115"/>
    <mergeCell ref="M115:N115"/>
    <mergeCell ref="O115:P115"/>
    <mergeCell ref="K161:L161"/>
    <mergeCell ref="M161:N161"/>
    <mergeCell ref="O161:P161"/>
    <mergeCell ref="K122:L122"/>
    <mergeCell ref="M122:N122"/>
    <mergeCell ref="O122:P122"/>
    <mergeCell ref="K130:L130"/>
    <mergeCell ref="M130:N130"/>
    <mergeCell ref="O130:P130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9"/>
  <sheetViews>
    <sheetView topLeftCell="B1" workbookViewId="0">
      <selection activeCell="I31" sqref="I31"/>
    </sheetView>
  </sheetViews>
  <sheetFormatPr defaultRowHeight="15" x14ac:dyDescent="0.25"/>
  <cols>
    <col min="1" max="1" width="1.140625" style="57" customWidth="1"/>
    <col min="2" max="2" width="3.85546875" style="57" customWidth="1"/>
    <col min="3" max="3" width="4.7109375" style="57" customWidth="1"/>
    <col min="4" max="4" width="40.85546875" style="57" customWidth="1"/>
    <col min="5" max="5" width="13" style="135" customWidth="1"/>
    <col min="6" max="8" width="13" style="124" customWidth="1"/>
    <col min="9" max="10" width="13" style="57" customWidth="1"/>
    <col min="11" max="16384" width="9.140625" style="57"/>
  </cols>
  <sheetData>
    <row r="1" spans="2:23" x14ac:dyDescent="0.25">
      <c r="O1" s="57">
        <v>1000</v>
      </c>
    </row>
    <row r="3" spans="2:23" ht="15.75" thickBot="1" x14ac:dyDescent="0.3"/>
    <row r="4" spans="2:23" ht="15.75" thickBot="1" x14ac:dyDescent="0.3">
      <c r="B4" s="388" t="s">
        <v>660</v>
      </c>
      <c r="C4" s="389"/>
      <c r="D4" s="389"/>
      <c r="E4" s="389"/>
      <c r="F4" s="389"/>
      <c r="G4" s="389"/>
      <c r="H4" s="389"/>
    </row>
    <row r="5" spans="2:23" ht="22.5" x14ac:dyDescent="0.25">
      <c r="B5" s="390" t="s">
        <v>661</v>
      </c>
      <c r="C5" s="391"/>
      <c r="D5" s="392"/>
      <c r="E5" s="136" t="s">
        <v>171</v>
      </c>
      <c r="F5" s="136" t="s">
        <v>662</v>
      </c>
      <c r="G5" s="136" t="s">
        <v>172</v>
      </c>
      <c r="H5" s="136" t="s">
        <v>663</v>
      </c>
      <c r="I5" s="136"/>
      <c r="J5" s="136"/>
    </row>
    <row r="6" spans="2:23" s="138" customFormat="1" x14ac:dyDescent="0.25">
      <c r="B6" s="393" t="s">
        <v>664</v>
      </c>
      <c r="C6" s="394"/>
      <c r="D6" s="394"/>
      <c r="E6" s="137">
        <f t="shared" ref="E6:I7" si="0">E7</f>
        <v>86934</v>
      </c>
      <c r="F6" s="137">
        <f t="shared" si="0"/>
        <v>85941.213000000003</v>
      </c>
      <c r="G6" s="137">
        <f t="shared" si="0"/>
        <v>99016</v>
      </c>
      <c r="H6" s="137">
        <f t="shared" si="0"/>
        <v>98271.366999999998</v>
      </c>
      <c r="I6" s="137">
        <f t="shared" si="0"/>
        <v>108366</v>
      </c>
      <c r="J6" s="137">
        <f>J7</f>
        <v>104907.405</v>
      </c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spans="2:23" x14ac:dyDescent="0.25">
      <c r="B7" s="139" t="s">
        <v>665</v>
      </c>
      <c r="C7" s="140"/>
      <c r="D7" s="141"/>
      <c r="E7" s="142">
        <f t="shared" si="0"/>
        <v>86934</v>
      </c>
      <c r="F7" s="142">
        <f t="shared" si="0"/>
        <v>85941.213000000003</v>
      </c>
      <c r="G7" s="142">
        <f t="shared" si="0"/>
        <v>99016</v>
      </c>
      <c r="H7" s="142">
        <f t="shared" si="0"/>
        <v>98271.366999999998</v>
      </c>
      <c r="I7" s="142">
        <f t="shared" si="0"/>
        <v>108366</v>
      </c>
      <c r="J7" s="142">
        <f>J8</f>
        <v>104907.405</v>
      </c>
    </row>
    <row r="8" spans="2:23" x14ac:dyDescent="0.25">
      <c r="B8" s="143"/>
      <c r="C8" s="144">
        <v>20</v>
      </c>
      <c r="D8" s="145" t="s">
        <v>661</v>
      </c>
      <c r="E8" s="146">
        <v>86934</v>
      </c>
      <c r="F8" s="147">
        <v>85941.213000000003</v>
      </c>
      <c r="G8" s="147">
        <v>99016</v>
      </c>
      <c r="H8" s="147">
        <v>98271.366999999998</v>
      </c>
      <c r="I8" s="147">
        <v>108366</v>
      </c>
      <c r="J8" s="147">
        <v>104907.405</v>
      </c>
    </row>
    <row r="9" spans="2:23" x14ac:dyDescent="0.25">
      <c r="B9" s="395" t="s">
        <v>666</v>
      </c>
      <c r="C9" s="396"/>
      <c r="D9" s="148"/>
      <c r="E9" s="149"/>
      <c r="F9" s="150"/>
      <c r="G9" s="150"/>
      <c r="H9" s="150"/>
      <c r="I9" s="150"/>
      <c r="J9" s="150"/>
    </row>
    <row r="10" spans="2:23" x14ac:dyDescent="0.25">
      <c r="B10" s="386">
        <v>40</v>
      </c>
      <c r="C10" s="387"/>
      <c r="D10" s="151" t="s">
        <v>667</v>
      </c>
      <c r="E10" s="152">
        <f t="shared" ref="E10:I10" si="1">SUM(E11:E13)</f>
        <v>37864</v>
      </c>
      <c r="F10" s="152">
        <f t="shared" si="1"/>
        <v>37602.536</v>
      </c>
      <c r="G10" s="152">
        <f t="shared" si="1"/>
        <v>40000</v>
      </c>
      <c r="H10" s="152">
        <f t="shared" si="1"/>
        <v>39928.517</v>
      </c>
      <c r="I10" s="152">
        <f t="shared" si="1"/>
        <v>49970</v>
      </c>
      <c r="J10" s="152">
        <f>SUM(J11:J13)</f>
        <v>48765.079999999994</v>
      </c>
    </row>
    <row r="11" spans="2:23" x14ac:dyDescent="0.25">
      <c r="B11" s="143"/>
      <c r="C11" s="144">
        <v>401</v>
      </c>
      <c r="D11" s="145" t="s">
        <v>668</v>
      </c>
      <c r="E11" s="146">
        <v>26800</v>
      </c>
      <c r="F11" s="147">
        <v>26658.907999999999</v>
      </c>
      <c r="G11" s="147">
        <v>28406</v>
      </c>
      <c r="H11" s="147">
        <v>28340.912</v>
      </c>
      <c r="I11" s="147">
        <v>35856</v>
      </c>
      <c r="J11" s="147">
        <v>34672.506999999998</v>
      </c>
    </row>
    <row r="12" spans="2:23" x14ac:dyDescent="0.25">
      <c r="B12" s="143"/>
      <c r="C12" s="144">
        <v>402</v>
      </c>
      <c r="D12" s="153" t="s">
        <v>87</v>
      </c>
      <c r="E12" s="146">
        <v>10400</v>
      </c>
      <c r="F12" s="147">
        <v>10340.906999999999</v>
      </c>
      <c r="G12" s="147">
        <v>11004</v>
      </c>
      <c r="H12" s="147">
        <v>10997.791999999999</v>
      </c>
      <c r="I12" s="147">
        <v>13464</v>
      </c>
      <c r="J12" s="147">
        <v>13457.748</v>
      </c>
    </row>
    <row r="13" spans="2:23" x14ac:dyDescent="0.25">
      <c r="B13" s="143"/>
      <c r="C13" s="144">
        <v>404</v>
      </c>
      <c r="D13" s="145" t="s">
        <v>669</v>
      </c>
      <c r="E13" s="146">
        <v>664</v>
      </c>
      <c r="F13" s="147">
        <v>602.721</v>
      </c>
      <c r="G13" s="147">
        <v>590</v>
      </c>
      <c r="H13" s="147">
        <v>589.81299999999999</v>
      </c>
      <c r="I13" s="147">
        <v>650</v>
      </c>
      <c r="J13" s="147">
        <v>634.82500000000005</v>
      </c>
    </row>
    <row r="14" spans="2:23" x14ac:dyDescent="0.25">
      <c r="B14" s="386">
        <v>42</v>
      </c>
      <c r="C14" s="387"/>
      <c r="D14" s="151" t="s">
        <v>670</v>
      </c>
      <c r="E14" s="152">
        <f t="shared" ref="E14:I14" si="2">SUM(E15:E20)</f>
        <v>42020</v>
      </c>
      <c r="F14" s="152">
        <f t="shared" si="2"/>
        <v>41289.023000000001</v>
      </c>
      <c r="G14" s="152">
        <f t="shared" si="2"/>
        <v>51710</v>
      </c>
      <c r="H14" s="152">
        <f t="shared" si="2"/>
        <v>51153.892</v>
      </c>
      <c r="I14" s="152">
        <f t="shared" si="2"/>
        <v>51694.25</v>
      </c>
      <c r="J14" s="152">
        <f>SUM(J15:J20)</f>
        <v>49945.462</v>
      </c>
    </row>
    <row r="15" spans="2:23" x14ac:dyDescent="0.25">
      <c r="B15" s="143"/>
      <c r="C15" s="144">
        <v>420</v>
      </c>
      <c r="D15" s="145" t="s">
        <v>671</v>
      </c>
      <c r="E15" s="146">
        <v>11390</v>
      </c>
      <c r="F15" s="147">
        <v>10669.308000000001</v>
      </c>
      <c r="G15" s="147">
        <v>8100</v>
      </c>
      <c r="H15" s="147">
        <v>7558.1570000000002</v>
      </c>
      <c r="I15" s="147">
        <v>13450</v>
      </c>
      <c r="J15" s="147">
        <v>13135</v>
      </c>
    </row>
    <row r="16" spans="2:23" x14ac:dyDescent="0.25">
      <c r="B16" s="143"/>
      <c r="C16" s="144">
        <v>421</v>
      </c>
      <c r="D16" s="153" t="s">
        <v>672</v>
      </c>
      <c r="E16" s="146">
        <v>9800</v>
      </c>
      <c r="F16" s="147">
        <v>9800</v>
      </c>
      <c r="G16" s="147">
        <v>16540</v>
      </c>
      <c r="H16" s="147">
        <v>16539.920999999998</v>
      </c>
      <c r="I16" s="147">
        <v>10949.25</v>
      </c>
      <c r="J16" s="147">
        <v>10567.531999999999</v>
      </c>
    </row>
    <row r="17" spans="2:10" x14ac:dyDescent="0.25">
      <c r="B17" s="143"/>
      <c r="C17" s="144">
        <v>423</v>
      </c>
      <c r="D17" s="145" t="s">
        <v>673</v>
      </c>
      <c r="E17" s="146">
        <v>1440</v>
      </c>
      <c r="F17" s="147">
        <v>1437.162</v>
      </c>
      <c r="G17" s="147">
        <v>1545</v>
      </c>
      <c r="H17" s="147">
        <v>1545</v>
      </c>
      <c r="I17" s="147">
        <v>1650</v>
      </c>
      <c r="J17" s="147">
        <v>1632.1510000000001</v>
      </c>
    </row>
    <row r="18" spans="2:10" x14ac:dyDescent="0.25">
      <c r="B18" s="143"/>
      <c r="C18" s="144">
        <v>424</v>
      </c>
      <c r="D18" s="145" t="s">
        <v>674</v>
      </c>
      <c r="E18" s="146">
        <v>800</v>
      </c>
      <c r="F18" s="147">
        <v>796.68799999999999</v>
      </c>
      <c r="G18" s="147">
        <v>650</v>
      </c>
      <c r="H18" s="147">
        <v>648.87800000000004</v>
      </c>
      <c r="I18" s="147">
        <v>1085</v>
      </c>
      <c r="J18" s="147">
        <v>1026.232</v>
      </c>
    </row>
    <row r="19" spans="2:10" x14ac:dyDescent="0.25">
      <c r="B19" s="143"/>
      <c r="C19" s="144">
        <v>425</v>
      </c>
      <c r="D19" s="145" t="s">
        <v>675</v>
      </c>
      <c r="E19" s="146">
        <v>11090</v>
      </c>
      <c r="F19" s="147">
        <v>11089.130999999999</v>
      </c>
      <c r="G19" s="147">
        <v>14020</v>
      </c>
      <c r="H19" s="147">
        <v>14020</v>
      </c>
      <c r="I19" s="147">
        <v>14810</v>
      </c>
      <c r="J19" s="147">
        <v>14337.584000000001</v>
      </c>
    </row>
    <row r="20" spans="2:10" x14ac:dyDescent="0.25">
      <c r="B20" s="143"/>
      <c r="C20" s="144">
        <v>426</v>
      </c>
      <c r="D20" s="145" t="s">
        <v>676</v>
      </c>
      <c r="E20" s="146">
        <v>7500</v>
      </c>
      <c r="F20" s="147">
        <v>7496.7340000000004</v>
      </c>
      <c r="G20" s="147">
        <v>10855</v>
      </c>
      <c r="H20" s="147">
        <v>10841.936</v>
      </c>
      <c r="I20" s="147">
        <v>9750</v>
      </c>
      <c r="J20" s="147">
        <v>9246.9629999999997</v>
      </c>
    </row>
    <row r="21" spans="2:10" x14ac:dyDescent="0.25">
      <c r="B21" s="386">
        <v>46</v>
      </c>
      <c r="C21" s="387"/>
      <c r="D21" s="151" t="s">
        <v>677</v>
      </c>
      <c r="E21" s="152">
        <f t="shared" ref="E21:I21" si="3">E22</f>
        <v>260</v>
      </c>
      <c r="F21" s="152">
        <f t="shared" si="3"/>
        <v>260</v>
      </c>
      <c r="G21" s="152">
        <f t="shared" si="3"/>
        <v>1650</v>
      </c>
      <c r="H21" s="152">
        <f t="shared" si="3"/>
        <v>1540.548</v>
      </c>
      <c r="I21" s="152">
        <f t="shared" si="3"/>
        <v>2067</v>
      </c>
      <c r="J21" s="152">
        <f>J22</f>
        <v>2004.39</v>
      </c>
    </row>
    <row r="22" spans="2:10" x14ac:dyDescent="0.25">
      <c r="B22" s="143"/>
      <c r="C22" s="144">
        <v>464</v>
      </c>
      <c r="D22" s="145" t="s">
        <v>678</v>
      </c>
      <c r="E22" s="146">
        <v>260</v>
      </c>
      <c r="F22" s="147">
        <v>260</v>
      </c>
      <c r="G22" s="147">
        <v>1650</v>
      </c>
      <c r="H22" s="147">
        <v>1540.548</v>
      </c>
      <c r="I22" s="147">
        <v>2067</v>
      </c>
      <c r="J22" s="147">
        <v>2004.39</v>
      </c>
    </row>
    <row r="23" spans="2:10" x14ac:dyDescent="0.25">
      <c r="B23" s="386">
        <v>48</v>
      </c>
      <c r="C23" s="387"/>
      <c r="D23" s="151" t="s">
        <v>679</v>
      </c>
      <c r="E23" s="152">
        <f t="shared" ref="E23:I23" si="4">SUM(E24:E27)</f>
        <v>6790</v>
      </c>
      <c r="F23" s="152">
        <f t="shared" si="4"/>
        <v>6789.6540000000005</v>
      </c>
      <c r="G23" s="152">
        <f t="shared" si="4"/>
        <v>5656</v>
      </c>
      <c r="H23" s="152">
        <f t="shared" si="4"/>
        <v>5648.41</v>
      </c>
      <c r="I23" s="152">
        <f t="shared" si="4"/>
        <v>4634.75</v>
      </c>
      <c r="J23" s="152">
        <f>SUM(J24:J27)</f>
        <v>4192.9350000000004</v>
      </c>
    </row>
    <row r="24" spans="2:10" x14ac:dyDescent="0.25">
      <c r="B24" s="143"/>
      <c r="C24" s="144">
        <v>480</v>
      </c>
      <c r="D24" s="145" t="s">
        <v>96</v>
      </c>
      <c r="E24" s="146">
        <v>3400</v>
      </c>
      <c r="F24" s="147">
        <v>3399.82</v>
      </c>
      <c r="G24" s="147">
        <v>3355.2150000000001</v>
      </c>
      <c r="H24" s="147">
        <v>3354.7750000000001</v>
      </c>
      <c r="I24" s="147">
        <v>3215</v>
      </c>
      <c r="J24" s="147">
        <v>2778.05</v>
      </c>
    </row>
    <row r="25" spans="2:10" x14ac:dyDescent="0.25">
      <c r="B25" s="143"/>
      <c r="C25" s="144">
        <v>481</v>
      </c>
      <c r="D25" s="145" t="s">
        <v>97</v>
      </c>
      <c r="E25" s="146">
        <v>0</v>
      </c>
      <c r="F25" s="147">
        <v>0</v>
      </c>
      <c r="G25" s="147">
        <v>0</v>
      </c>
      <c r="H25" s="147">
        <v>0</v>
      </c>
      <c r="I25" s="147">
        <v>21.35</v>
      </c>
      <c r="J25" s="147">
        <v>21.35</v>
      </c>
    </row>
    <row r="26" spans="2:10" x14ac:dyDescent="0.25">
      <c r="B26" s="143"/>
      <c r="C26" s="144">
        <v>485</v>
      </c>
      <c r="D26" s="145" t="s">
        <v>680</v>
      </c>
      <c r="E26" s="146">
        <v>1800</v>
      </c>
      <c r="F26" s="147">
        <v>1799.8340000000001</v>
      </c>
      <c r="G26" s="147">
        <v>2300.7849999999999</v>
      </c>
      <c r="H26" s="147">
        <v>2293.6350000000002</v>
      </c>
      <c r="I26" s="147">
        <v>1398.4</v>
      </c>
      <c r="J26" s="147">
        <v>1393.5350000000001</v>
      </c>
    </row>
    <row r="27" spans="2:10" ht="15.75" thickBot="1" x14ac:dyDescent="0.3">
      <c r="B27" s="154"/>
      <c r="C27" s="155">
        <v>486</v>
      </c>
      <c r="D27" s="156" t="s">
        <v>681</v>
      </c>
      <c r="E27" s="157">
        <v>1590</v>
      </c>
      <c r="F27" s="158">
        <v>1590</v>
      </c>
      <c r="G27" s="158">
        <v>0</v>
      </c>
      <c r="H27" s="158">
        <v>0</v>
      </c>
      <c r="I27" s="158">
        <v>0</v>
      </c>
      <c r="J27" s="158">
        <v>0</v>
      </c>
    </row>
    <row r="28" spans="2:10" x14ac:dyDescent="0.25">
      <c r="D28" s="159"/>
      <c r="E28" s="135">
        <f>E23+E21+E14+E10</f>
        <v>86934</v>
      </c>
      <c r="F28" s="135">
        <f>F23+F21+F14+F10</f>
        <v>85941.213000000003</v>
      </c>
      <c r="G28" s="135">
        <f>G23+G21+G14+G10</f>
        <v>99016</v>
      </c>
      <c r="H28" s="135">
        <f>H23+H21+H14+H10</f>
        <v>98271.366999999998</v>
      </c>
      <c r="I28" s="135">
        <f t="shared" ref="I28:J28" si="5">I23+I21+I14+I10</f>
        <v>108366</v>
      </c>
      <c r="J28" s="135">
        <f t="shared" si="5"/>
        <v>104907.867</v>
      </c>
    </row>
    <row r="29" spans="2:10" x14ac:dyDescent="0.25">
      <c r="D29" s="159"/>
      <c r="E29" s="133">
        <f>E28-E6</f>
        <v>0</v>
      </c>
      <c r="F29" s="133">
        <f>F28-F6</f>
        <v>0</v>
      </c>
      <c r="G29" s="133">
        <f>G28-G6</f>
        <v>0</v>
      </c>
      <c r="H29" s="133">
        <f>H28-H6</f>
        <v>0</v>
      </c>
      <c r="I29" s="133">
        <f t="shared" ref="I29" si="6">I28-I6</f>
        <v>0</v>
      </c>
      <c r="J29" s="133">
        <f>J28-J6</f>
        <v>0.46199999999953434</v>
      </c>
    </row>
  </sheetData>
  <mergeCells count="8">
    <mergeCell ref="B21:C21"/>
    <mergeCell ref="B23:C23"/>
    <mergeCell ref="B4:H4"/>
    <mergeCell ref="B5:D5"/>
    <mergeCell ref="B6:D6"/>
    <mergeCell ref="B9:C9"/>
    <mergeCell ref="B10:C10"/>
    <mergeCell ref="B14:C1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34"/>
  <sheetViews>
    <sheetView topLeftCell="D1" zoomScale="90" zoomScaleNormal="90" workbookViewId="0">
      <selection activeCell="K24" sqref="K24"/>
    </sheetView>
  </sheetViews>
  <sheetFormatPr defaultColWidth="17.5703125" defaultRowHeight="15" x14ac:dyDescent="0.25"/>
  <cols>
    <col min="1" max="1" width="3.5703125" style="306" customWidth="1"/>
    <col min="2" max="2" width="2.5703125" style="306" customWidth="1"/>
    <col min="3" max="3" width="6.42578125" style="306" customWidth="1"/>
    <col min="4" max="4" width="43.85546875" style="306" customWidth="1"/>
    <col min="5" max="10" width="13" style="306" customWidth="1"/>
    <col min="11" max="16384" width="17.5703125" style="306"/>
  </cols>
  <sheetData>
    <row r="1" spans="2:33" x14ac:dyDescent="0.25">
      <c r="O1" s="306">
        <v>1000</v>
      </c>
    </row>
    <row r="2" spans="2:33" ht="15.75" thickBot="1" x14ac:dyDescent="0.3"/>
    <row r="3" spans="2:33" x14ac:dyDescent="0.25">
      <c r="B3" s="397" t="s">
        <v>660</v>
      </c>
      <c r="C3" s="398"/>
      <c r="D3" s="398"/>
      <c r="E3" s="398"/>
      <c r="F3" s="398"/>
      <c r="G3" s="398"/>
      <c r="H3" s="398"/>
    </row>
    <row r="4" spans="2:33" ht="22.5" x14ac:dyDescent="0.25">
      <c r="B4" s="399" t="s">
        <v>1014</v>
      </c>
      <c r="C4" s="400"/>
      <c r="D4" s="401"/>
      <c r="E4" s="176" t="s">
        <v>171</v>
      </c>
      <c r="F4" s="176" t="s">
        <v>662</v>
      </c>
      <c r="G4" s="176" t="s">
        <v>172</v>
      </c>
      <c r="H4" s="176" t="s">
        <v>663</v>
      </c>
      <c r="I4" s="176"/>
      <c r="J4" s="176"/>
    </row>
    <row r="5" spans="2:33" x14ac:dyDescent="0.25">
      <c r="B5" s="393" t="s">
        <v>739</v>
      </c>
      <c r="C5" s="394"/>
      <c r="D5" s="394"/>
      <c r="E5" s="308">
        <f t="shared" ref="E5:I5" si="0">E6</f>
        <v>573936</v>
      </c>
      <c r="F5" s="308">
        <f t="shared" si="0"/>
        <v>507712.52900000004</v>
      </c>
      <c r="G5" s="308">
        <f t="shared" si="0"/>
        <v>572800</v>
      </c>
      <c r="H5" s="308">
        <f t="shared" si="0"/>
        <v>506217.15600000002</v>
      </c>
      <c r="I5" s="308">
        <f t="shared" si="0"/>
        <v>652490</v>
      </c>
      <c r="J5" s="308">
        <f>J6</f>
        <v>636414.71899999992</v>
      </c>
    </row>
    <row r="6" spans="2:33" s="304" customFormat="1" x14ac:dyDescent="0.25">
      <c r="B6" s="189">
        <v>2</v>
      </c>
      <c r="C6" s="190"/>
      <c r="D6" s="190" t="s">
        <v>1014</v>
      </c>
      <c r="E6" s="310">
        <f t="shared" ref="E6:I6" si="1">SUM(E7:E12)</f>
        <v>573936</v>
      </c>
      <c r="F6" s="310">
        <f t="shared" si="1"/>
        <v>507712.52900000004</v>
      </c>
      <c r="G6" s="310">
        <f t="shared" si="1"/>
        <v>572800</v>
      </c>
      <c r="H6" s="310">
        <f t="shared" si="1"/>
        <v>506217.15600000002</v>
      </c>
      <c r="I6" s="310">
        <f t="shared" si="1"/>
        <v>652490</v>
      </c>
      <c r="J6" s="310">
        <f>SUM(J7:J12)</f>
        <v>636414.71899999992</v>
      </c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</row>
    <row r="7" spans="2:33" x14ac:dyDescent="0.25">
      <c r="B7" s="186"/>
      <c r="C7" s="191">
        <v>20</v>
      </c>
      <c r="D7" s="191" t="s">
        <v>1014</v>
      </c>
      <c r="E7" s="192">
        <v>469830</v>
      </c>
      <c r="F7" s="192">
        <v>446214.61200000002</v>
      </c>
      <c r="G7" s="311">
        <v>517692</v>
      </c>
      <c r="H7" s="311">
        <v>489673.10800000001</v>
      </c>
      <c r="I7" s="311">
        <v>588440</v>
      </c>
      <c r="J7" s="311">
        <v>581030.26500000001</v>
      </c>
    </row>
    <row r="8" spans="2:33" x14ac:dyDescent="0.25">
      <c r="B8" s="186"/>
      <c r="C8" s="191">
        <v>21</v>
      </c>
      <c r="D8" s="191" t="s">
        <v>1015</v>
      </c>
      <c r="E8" s="192">
        <v>4990</v>
      </c>
      <c r="F8" s="192">
        <v>3937.607</v>
      </c>
      <c r="G8" s="311">
        <v>7400</v>
      </c>
      <c r="H8" s="311">
        <v>5977.8590000000004</v>
      </c>
      <c r="I8" s="311">
        <v>7400</v>
      </c>
      <c r="J8" s="311">
        <v>6479.1419999999998</v>
      </c>
    </row>
    <row r="9" spans="2:33" x14ac:dyDescent="0.25">
      <c r="B9" s="186"/>
      <c r="C9" s="191">
        <v>22</v>
      </c>
      <c r="D9" s="191" t="s">
        <v>1156</v>
      </c>
      <c r="E9" s="192">
        <v>0</v>
      </c>
      <c r="F9" s="192">
        <v>0</v>
      </c>
      <c r="G9" s="311">
        <v>0</v>
      </c>
      <c r="H9" s="311">
        <v>0</v>
      </c>
      <c r="I9" s="311">
        <v>4760</v>
      </c>
      <c r="J9" s="311">
        <v>165.2</v>
      </c>
    </row>
    <row r="10" spans="2:33" x14ac:dyDescent="0.25">
      <c r="B10" s="186"/>
      <c r="C10" s="191">
        <v>23</v>
      </c>
      <c r="D10" s="191" t="s">
        <v>1016</v>
      </c>
      <c r="E10" s="192">
        <v>33600</v>
      </c>
      <c r="F10" s="192">
        <v>32202.298999999999</v>
      </c>
      <c r="G10" s="311">
        <v>2100</v>
      </c>
      <c r="H10" s="311">
        <v>534.755</v>
      </c>
      <c r="I10" s="311">
        <v>900</v>
      </c>
      <c r="J10" s="311">
        <v>551.69100000000003</v>
      </c>
    </row>
    <row r="11" spans="2:33" x14ac:dyDescent="0.25">
      <c r="B11" s="186"/>
      <c r="C11" s="191">
        <v>26</v>
      </c>
      <c r="D11" s="191" t="s">
        <v>1017</v>
      </c>
      <c r="E11" s="192">
        <v>4180</v>
      </c>
      <c r="F11" s="192">
        <v>1121.729</v>
      </c>
      <c r="G11" s="311">
        <v>4108</v>
      </c>
      <c r="H11" s="311">
        <v>1949.9770000000001</v>
      </c>
      <c r="I11" s="311">
        <v>4500</v>
      </c>
      <c r="J11" s="311">
        <v>3105.895</v>
      </c>
    </row>
    <row r="12" spans="2:33" x14ac:dyDescent="0.25">
      <c r="B12" s="179"/>
      <c r="C12" s="262">
        <v>28</v>
      </c>
      <c r="D12" s="262" t="s">
        <v>1018</v>
      </c>
      <c r="E12" s="312">
        <v>61336</v>
      </c>
      <c r="F12" s="312">
        <v>24236.281999999999</v>
      </c>
      <c r="G12" s="313">
        <v>41500</v>
      </c>
      <c r="H12" s="313">
        <v>8081.4570000000003</v>
      </c>
      <c r="I12" s="313">
        <v>46490</v>
      </c>
      <c r="J12" s="313">
        <v>45082.525999999998</v>
      </c>
    </row>
    <row r="13" spans="2:33" x14ac:dyDescent="0.25">
      <c r="B13" s="395" t="s">
        <v>666</v>
      </c>
      <c r="C13" s="402"/>
      <c r="D13" s="314"/>
      <c r="E13" s="315"/>
      <c r="F13" s="315"/>
      <c r="G13" s="315"/>
      <c r="H13" s="315"/>
      <c r="I13" s="315"/>
      <c r="J13" s="315"/>
    </row>
    <row r="14" spans="2:33" s="304" customFormat="1" x14ac:dyDescent="0.25">
      <c r="B14" s="386">
        <v>40</v>
      </c>
      <c r="C14" s="387"/>
      <c r="D14" s="151" t="s">
        <v>667</v>
      </c>
      <c r="E14" s="173">
        <f t="shared" ref="E14:I14" si="2">SUM(E15:E17)</f>
        <v>330970</v>
      </c>
      <c r="F14" s="173">
        <f t="shared" si="2"/>
        <v>324912.76699999999</v>
      </c>
      <c r="G14" s="173">
        <f t="shared" si="2"/>
        <v>306192</v>
      </c>
      <c r="H14" s="173">
        <f t="shared" si="2"/>
        <v>299189.908</v>
      </c>
      <c r="I14" s="173">
        <f t="shared" si="2"/>
        <v>410540</v>
      </c>
      <c r="J14" s="173">
        <f>SUM(J15:J17)</f>
        <v>410340.12300000002</v>
      </c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</row>
    <row r="15" spans="2:33" x14ac:dyDescent="0.25">
      <c r="B15" s="143"/>
      <c r="C15" s="145">
        <v>401</v>
      </c>
      <c r="D15" s="145" t="s">
        <v>668</v>
      </c>
      <c r="E15" s="147">
        <v>235055</v>
      </c>
      <c r="F15" s="147">
        <v>232348.63399999999</v>
      </c>
      <c r="G15" s="147">
        <v>216674</v>
      </c>
      <c r="H15" s="147">
        <v>213628.269</v>
      </c>
      <c r="I15" s="147">
        <v>293400</v>
      </c>
      <c r="J15" s="147">
        <v>293364.76400000002</v>
      </c>
    </row>
    <row r="16" spans="2:33" x14ac:dyDescent="0.25">
      <c r="B16" s="143"/>
      <c r="C16" s="145">
        <v>402</v>
      </c>
      <c r="D16" s="145" t="s">
        <v>87</v>
      </c>
      <c r="E16" s="147">
        <v>92915</v>
      </c>
      <c r="F16" s="147">
        <v>90260.133000000002</v>
      </c>
      <c r="G16" s="147">
        <v>85918</v>
      </c>
      <c r="H16" s="147">
        <v>82895.28</v>
      </c>
      <c r="I16" s="147">
        <v>114100</v>
      </c>
      <c r="J16" s="147">
        <v>113962.262</v>
      </c>
    </row>
    <row r="17" spans="2:33" x14ac:dyDescent="0.25">
      <c r="B17" s="143"/>
      <c r="C17" s="145">
        <v>404</v>
      </c>
      <c r="D17" s="145" t="s">
        <v>88</v>
      </c>
      <c r="E17" s="147">
        <v>3000</v>
      </c>
      <c r="F17" s="147">
        <v>2304</v>
      </c>
      <c r="G17" s="147">
        <v>3600</v>
      </c>
      <c r="H17" s="147">
        <v>2666.3589999999999</v>
      </c>
      <c r="I17" s="147">
        <v>3040</v>
      </c>
      <c r="J17" s="147">
        <v>3013.0970000000002</v>
      </c>
    </row>
    <row r="18" spans="2:33" s="304" customFormat="1" x14ac:dyDescent="0.25">
      <c r="B18" s="386">
        <v>42</v>
      </c>
      <c r="C18" s="387"/>
      <c r="D18" s="151" t="s">
        <v>670</v>
      </c>
      <c r="E18" s="173">
        <f t="shared" ref="E18:I18" si="3">SUM(E19:E25)</f>
        <v>145556</v>
      </c>
      <c r="F18" s="173">
        <f t="shared" si="3"/>
        <v>119920.64800000002</v>
      </c>
      <c r="G18" s="173">
        <f t="shared" si="3"/>
        <v>206942</v>
      </c>
      <c r="H18" s="173">
        <f t="shared" si="3"/>
        <v>180602.01499999998</v>
      </c>
      <c r="I18" s="173">
        <f t="shared" si="3"/>
        <v>181900</v>
      </c>
      <c r="J18" s="173">
        <f>SUM(J19:J25)</f>
        <v>173359.28700000001</v>
      </c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</row>
    <row r="19" spans="2:33" x14ac:dyDescent="0.25">
      <c r="B19" s="143"/>
      <c r="C19" s="145">
        <v>420</v>
      </c>
      <c r="D19" s="145" t="s">
        <v>671</v>
      </c>
      <c r="E19" s="147">
        <v>32400</v>
      </c>
      <c r="F19" s="147">
        <v>27408.796999999999</v>
      </c>
      <c r="G19" s="147">
        <v>43502</v>
      </c>
      <c r="H19" s="147">
        <v>41839.03</v>
      </c>
      <c r="I19" s="147">
        <v>54550</v>
      </c>
      <c r="J19" s="147">
        <v>51668.074999999997</v>
      </c>
    </row>
    <row r="20" spans="2:33" x14ac:dyDescent="0.25">
      <c r="B20" s="143"/>
      <c r="C20" s="145">
        <v>421</v>
      </c>
      <c r="D20" s="145" t="s">
        <v>672</v>
      </c>
      <c r="E20" s="147">
        <v>32000</v>
      </c>
      <c r="F20" s="147">
        <v>29743.133999999998</v>
      </c>
      <c r="G20" s="147">
        <v>79500</v>
      </c>
      <c r="H20" s="147">
        <v>70323.596000000005</v>
      </c>
      <c r="I20" s="147">
        <v>39000</v>
      </c>
      <c r="J20" s="147">
        <v>38998.338000000003</v>
      </c>
    </row>
    <row r="21" spans="2:33" x14ac:dyDescent="0.25">
      <c r="B21" s="143"/>
      <c r="C21" s="145">
        <v>423</v>
      </c>
      <c r="D21" s="145" t="s">
        <v>673</v>
      </c>
      <c r="E21" s="147">
        <v>7600</v>
      </c>
      <c r="F21" s="147">
        <v>7050.8209999999999</v>
      </c>
      <c r="G21" s="147">
        <v>9800</v>
      </c>
      <c r="H21" s="147">
        <v>8505.82</v>
      </c>
      <c r="I21" s="147">
        <v>8600</v>
      </c>
      <c r="J21" s="147">
        <v>8339.3490000000002</v>
      </c>
    </row>
    <row r="22" spans="2:33" x14ac:dyDescent="0.25">
      <c r="B22" s="143"/>
      <c r="C22" s="145">
        <v>424</v>
      </c>
      <c r="D22" s="145" t="s">
        <v>674</v>
      </c>
      <c r="E22" s="147">
        <v>18766</v>
      </c>
      <c r="F22" s="147">
        <v>13354.293</v>
      </c>
      <c r="G22" s="147">
        <v>16040</v>
      </c>
      <c r="H22" s="147">
        <v>12750.308000000001</v>
      </c>
      <c r="I22" s="147">
        <v>17100</v>
      </c>
      <c r="J22" s="147">
        <v>15205.085999999999</v>
      </c>
    </row>
    <row r="23" spans="2:33" x14ac:dyDescent="0.25">
      <c r="B23" s="143"/>
      <c r="C23" s="145">
        <v>425</v>
      </c>
      <c r="D23" s="145" t="s">
        <v>675</v>
      </c>
      <c r="E23" s="147">
        <v>11500</v>
      </c>
      <c r="F23" s="147">
        <v>7240.6180000000004</v>
      </c>
      <c r="G23" s="147">
        <v>15800</v>
      </c>
      <c r="H23" s="147">
        <v>12612.306</v>
      </c>
      <c r="I23" s="147">
        <v>19000</v>
      </c>
      <c r="J23" s="147">
        <v>16808.337</v>
      </c>
    </row>
    <row r="24" spans="2:33" x14ac:dyDescent="0.25">
      <c r="B24" s="143"/>
      <c r="C24" s="145">
        <v>426</v>
      </c>
      <c r="D24" s="145" t="s">
        <v>676</v>
      </c>
      <c r="E24" s="147">
        <v>17290</v>
      </c>
      <c r="F24" s="147">
        <v>16125.214</v>
      </c>
      <c r="G24" s="147">
        <v>18800</v>
      </c>
      <c r="H24" s="147">
        <v>15311.799000000001</v>
      </c>
      <c r="I24" s="147">
        <v>23200</v>
      </c>
      <c r="J24" s="147">
        <v>22252.598000000002</v>
      </c>
    </row>
    <row r="25" spans="2:33" x14ac:dyDescent="0.25">
      <c r="B25" s="143"/>
      <c r="C25" s="145">
        <v>427</v>
      </c>
      <c r="D25" s="145" t="s">
        <v>700</v>
      </c>
      <c r="E25" s="147">
        <v>26000</v>
      </c>
      <c r="F25" s="147">
        <v>18997.771000000001</v>
      </c>
      <c r="G25" s="147">
        <v>23500</v>
      </c>
      <c r="H25" s="147">
        <v>19259.155999999999</v>
      </c>
      <c r="I25" s="147">
        <v>20450</v>
      </c>
      <c r="J25" s="147">
        <v>20087.504000000001</v>
      </c>
    </row>
    <row r="26" spans="2:33" s="304" customFormat="1" x14ac:dyDescent="0.25">
      <c r="B26" s="386">
        <v>46</v>
      </c>
      <c r="C26" s="387"/>
      <c r="D26" s="151" t="s">
        <v>677</v>
      </c>
      <c r="E26" s="171">
        <f t="shared" ref="E26:I26" si="4">E27</f>
        <v>960</v>
      </c>
      <c r="F26" s="171">
        <f t="shared" si="4"/>
        <v>495.54199999999997</v>
      </c>
      <c r="G26" s="171">
        <f t="shared" si="4"/>
        <v>4700</v>
      </c>
      <c r="H26" s="171">
        <f t="shared" si="4"/>
        <v>4111.2380000000003</v>
      </c>
      <c r="I26" s="171">
        <f t="shared" si="4"/>
        <v>1500</v>
      </c>
      <c r="J26" s="171">
        <f>J27</f>
        <v>784.59799999999996</v>
      </c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</row>
    <row r="27" spans="2:33" x14ac:dyDescent="0.25">
      <c r="B27" s="143"/>
      <c r="C27" s="145">
        <v>464</v>
      </c>
      <c r="D27" s="145" t="s">
        <v>678</v>
      </c>
      <c r="E27" s="147">
        <v>960</v>
      </c>
      <c r="F27" s="147">
        <v>495.54199999999997</v>
      </c>
      <c r="G27" s="147">
        <v>4700</v>
      </c>
      <c r="H27" s="147">
        <v>4111.2380000000003</v>
      </c>
      <c r="I27" s="147">
        <v>1500</v>
      </c>
      <c r="J27" s="147">
        <v>784.59799999999996</v>
      </c>
    </row>
    <row r="28" spans="2:33" s="304" customFormat="1" x14ac:dyDescent="0.25">
      <c r="B28" s="386">
        <v>48</v>
      </c>
      <c r="C28" s="387"/>
      <c r="D28" s="151" t="s">
        <v>679</v>
      </c>
      <c r="E28" s="171">
        <f t="shared" ref="E28:I28" si="5">SUM(E29:E32)</f>
        <v>96450</v>
      </c>
      <c r="F28" s="171">
        <f t="shared" si="5"/>
        <v>62383.572</v>
      </c>
      <c r="G28" s="171">
        <f t="shared" si="5"/>
        <v>54966</v>
      </c>
      <c r="H28" s="171">
        <f t="shared" si="5"/>
        <v>22313.994999999999</v>
      </c>
      <c r="I28" s="171">
        <f t="shared" si="5"/>
        <v>58550</v>
      </c>
      <c r="J28" s="171">
        <f>SUM(J29:J32)</f>
        <v>51930.71100000001</v>
      </c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</row>
    <row r="29" spans="2:33" x14ac:dyDescent="0.25">
      <c r="B29" s="143"/>
      <c r="C29" s="145">
        <v>480</v>
      </c>
      <c r="D29" s="145" t="s">
        <v>96</v>
      </c>
      <c r="E29" s="147">
        <v>66500</v>
      </c>
      <c r="F29" s="147">
        <v>47610.932999999997</v>
      </c>
      <c r="G29" s="147">
        <v>41900</v>
      </c>
      <c r="H29" s="147">
        <v>17876.46</v>
      </c>
      <c r="I29" s="147">
        <v>45900</v>
      </c>
      <c r="J29" s="147">
        <v>44800.033000000003</v>
      </c>
    </row>
    <row r="30" spans="2:33" x14ac:dyDescent="0.25">
      <c r="B30" s="143"/>
      <c r="C30" s="145">
        <v>481</v>
      </c>
      <c r="D30" s="145" t="s">
        <v>97</v>
      </c>
      <c r="E30" s="147">
        <v>0</v>
      </c>
      <c r="F30" s="147">
        <v>0</v>
      </c>
      <c r="G30" s="147">
        <v>0</v>
      </c>
      <c r="H30" s="147">
        <v>0</v>
      </c>
      <c r="I30" s="147">
        <v>4460</v>
      </c>
      <c r="J30" s="147">
        <v>836.8</v>
      </c>
    </row>
    <row r="31" spans="2:33" x14ac:dyDescent="0.25">
      <c r="B31" s="143"/>
      <c r="C31" s="145">
        <v>483</v>
      </c>
      <c r="D31" s="145" t="s">
        <v>99</v>
      </c>
      <c r="E31" s="147">
        <v>600</v>
      </c>
      <c r="F31" s="147">
        <v>42.639000000000003</v>
      </c>
      <c r="G31" s="147">
        <v>800</v>
      </c>
      <c r="H31" s="147">
        <v>268.745</v>
      </c>
      <c r="I31" s="147">
        <v>1040</v>
      </c>
      <c r="J31" s="147">
        <v>873.94</v>
      </c>
    </row>
    <row r="32" spans="2:33" ht="15.75" thickBot="1" x14ac:dyDescent="0.3">
      <c r="B32" s="163"/>
      <c r="C32" s="174">
        <v>485</v>
      </c>
      <c r="D32" s="174" t="s">
        <v>742</v>
      </c>
      <c r="E32" s="158">
        <v>29350</v>
      </c>
      <c r="F32" s="158">
        <v>14730</v>
      </c>
      <c r="G32" s="158">
        <v>12266</v>
      </c>
      <c r="H32" s="158">
        <v>4168.79</v>
      </c>
      <c r="I32" s="158">
        <v>7150</v>
      </c>
      <c r="J32" s="158">
        <v>5419.9380000000001</v>
      </c>
    </row>
    <row r="33" spans="5:10" x14ac:dyDescent="0.25">
      <c r="E33" s="316">
        <f>E28+E26+E18+E14</f>
        <v>573936</v>
      </c>
      <c r="F33" s="316">
        <f>F28+F26+F18+F14</f>
        <v>507712.52899999998</v>
      </c>
      <c r="G33" s="316">
        <f t="shared" ref="G33:H33" si="6">G28+G26+G18+G14</f>
        <v>572800</v>
      </c>
      <c r="H33" s="316">
        <f t="shared" si="6"/>
        <v>506217.15599999996</v>
      </c>
      <c r="I33" s="316">
        <f t="shared" ref="I33:J33" si="7">I28+I26+I18+I14</f>
        <v>652490</v>
      </c>
      <c r="J33" s="316">
        <f t="shared" si="7"/>
        <v>636414.71900000004</v>
      </c>
    </row>
    <row r="34" spans="5:10" x14ac:dyDescent="0.25">
      <c r="E34" s="305">
        <f>E33-E5</f>
        <v>0</v>
      </c>
      <c r="F34" s="305">
        <f>F33-F5</f>
        <v>0</v>
      </c>
      <c r="G34" s="305">
        <f t="shared" ref="G34:H34" si="8">G33-G5</f>
        <v>0</v>
      </c>
      <c r="H34" s="305">
        <f t="shared" si="8"/>
        <v>0</v>
      </c>
      <c r="I34" s="305">
        <f t="shared" ref="I34:J34" si="9">I33-I5</f>
        <v>0</v>
      </c>
      <c r="J34" s="305">
        <f t="shared" si="9"/>
        <v>0</v>
      </c>
    </row>
  </sheetData>
  <mergeCells count="8">
    <mergeCell ref="B26:C26"/>
    <mergeCell ref="B28:C28"/>
    <mergeCell ref="B3:H3"/>
    <mergeCell ref="B4:D4"/>
    <mergeCell ref="B5:D5"/>
    <mergeCell ref="B13:C13"/>
    <mergeCell ref="B14:C14"/>
    <mergeCell ref="B18:C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topLeftCell="D1" workbookViewId="0">
      <selection activeCell="O10" sqref="O10"/>
    </sheetView>
  </sheetViews>
  <sheetFormatPr defaultRowHeight="13.5" customHeight="1" x14ac:dyDescent="0.25"/>
  <cols>
    <col min="1" max="1" width="2" style="57" customWidth="1"/>
    <col min="2" max="2" width="1.28515625" style="57" customWidth="1"/>
    <col min="3" max="3" width="8.140625" style="57" customWidth="1"/>
    <col min="4" max="4" width="38.85546875" style="57" customWidth="1"/>
    <col min="5" max="10" width="12.85546875" style="57" customWidth="1"/>
    <col min="11" max="16384" width="9.140625" style="57"/>
  </cols>
  <sheetData>
    <row r="1" spans="2:15" ht="13.5" customHeight="1" x14ac:dyDescent="0.25">
      <c r="O1" s="57">
        <v>1000</v>
      </c>
    </row>
    <row r="3" spans="2:15" ht="13.5" customHeight="1" thickBot="1" x14ac:dyDescent="0.3"/>
    <row r="4" spans="2:15" ht="13.5" customHeight="1" x14ac:dyDescent="0.25">
      <c r="B4" s="403" t="s">
        <v>660</v>
      </c>
      <c r="C4" s="404"/>
      <c r="D4" s="404"/>
      <c r="E4" s="404"/>
      <c r="F4" s="404"/>
      <c r="G4" s="404"/>
      <c r="H4" s="404"/>
    </row>
    <row r="5" spans="2:15" ht="18.75" customHeight="1" x14ac:dyDescent="0.25">
      <c r="B5" s="390" t="s">
        <v>573</v>
      </c>
      <c r="C5" s="391"/>
      <c r="D5" s="392"/>
      <c r="E5" s="136" t="s">
        <v>171</v>
      </c>
      <c r="F5" s="136" t="s">
        <v>662</v>
      </c>
      <c r="G5" s="136" t="s">
        <v>172</v>
      </c>
      <c r="H5" s="136" t="s">
        <v>663</v>
      </c>
      <c r="I5" s="136"/>
      <c r="J5" s="136"/>
    </row>
    <row r="6" spans="2:15" s="138" customFormat="1" ht="13.5" customHeight="1" x14ac:dyDescent="0.25">
      <c r="B6" s="393" t="s">
        <v>664</v>
      </c>
      <c r="C6" s="394"/>
      <c r="D6" s="394"/>
      <c r="E6" s="164">
        <f t="shared" ref="E6:I7" si="0">E7</f>
        <v>116295</v>
      </c>
      <c r="F6" s="164">
        <f t="shared" si="0"/>
        <v>111870.857</v>
      </c>
      <c r="G6" s="164">
        <f t="shared" si="0"/>
        <v>142845</v>
      </c>
      <c r="H6" s="164">
        <f t="shared" si="0"/>
        <v>135787.98699999999</v>
      </c>
      <c r="I6" s="164">
        <f t="shared" si="0"/>
        <v>154170</v>
      </c>
      <c r="J6" s="164">
        <f>J7</f>
        <v>147730.10399999999</v>
      </c>
    </row>
    <row r="7" spans="2:15" ht="13.5" customHeight="1" x14ac:dyDescent="0.25">
      <c r="B7" s="199" t="s">
        <v>919</v>
      </c>
      <c r="C7" s="200"/>
      <c r="D7" s="198"/>
      <c r="E7" s="177">
        <f t="shared" si="0"/>
        <v>116295</v>
      </c>
      <c r="F7" s="177">
        <f t="shared" si="0"/>
        <v>111870.857</v>
      </c>
      <c r="G7" s="177">
        <f t="shared" si="0"/>
        <v>142845</v>
      </c>
      <c r="H7" s="177">
        <f t="shared" si="0"/>
        <v>135787.98699999999</v>
      </c>
      <c r="I7" s="177">
        <f t="shared" si="0"/>
        <v>154170</v>
      </c>
      <c r="J7" s="177">
        <f>J8</f>
        <v>147730.10399999999</v>
      </c>
    </row>
    <row r="8" spans="2:15" ht="13.5" customHeight="1" x14ac:dyDescent="0.25">
      <c r="B8" s="179"/>
      <c r="C8" s="262">
        <v>20</v>
      </c>
      <c r="D8" s="262" t="s">
        <v>920</v>
      </c>
      <c r="E8" s="263">
        <v>116295</v>
      </c>
      <c r="F8" s="263">
        <v>111870.857</v>
      </c>
      <c r="G8" s="263">
        <v>142845</v>
      </c>
      <c r="H8" s="263">
        <v>135787.98699999999</v>
      </c>
      <c r="I8" s="263">
        <v>154170</v>
      </c>
      <c r="J8" s="263">
        <v>147730.10399999999</v>
      </c>
    </row>
    <row r="9" spans="2:15" ht="13.5" customHeight="1" x14ac:dyDescent="0.25">
      <c r="B9" s="395" t="s">
        <v>666</v>
      </c>
      <c r="C9" s="396"/>
      <c r="D9" s="148"/>
      <c r="E9" s="162"/>
      <c r="F9" s="150"/>
      <c r="G9" s="150"/>
      <c r="H9" s="150"/>
      <c r="I9" s="150"/>
      <c r="J9" s="150"/>
    </row>
    <row r="10" spans="2:15" ht="13.5" customHeight="1" x14ac:dyDescent="0.25">
      <c r="B10" s="386">
        <v>40</v>
      </c>
      <c r="C10" s="387"/>
      <c r="D10" s="151" t="s">
        <v>741</v>
      </c>
      <c r="E10" s="171">
        <f t="shared" ref="E10:I10" si="1">SUM(E11:E13)</f>
        <v>94898</v>
      </c>
      <c r="F10" s="171">
        <f t="shared" si="1"/>
        <v>93793.725999999995</v>
      </c>
      <c r="G10" s="171">
        <f t="shared" si="1"/>
        <v>102680</v>
      </c>
      <c r="H10" s="171">
        <f t="shared" si="1"/>
        <v>100721.81199999999</v>
      </c>
      <c r="I10" s="171">
        <f t="shared" si="1"/>
        <v>118700</v>
      </c>
      <c r="J10" s="171">
        <f>SUM(J11:J13)</f>
        <v>116449.16499999999</v>
      </c>
    </row>
    <row r="11" spans="2:15" ht="13.5" customHeight="1" x14ac:dyDescent="0.25">
      <c r="B11" s="143"/>
      <c r="C11" s="145">
        <v>401</v>
      </c>
      <c r="D11" s="145" t="s">
        <v>668</v>
      </c>
      <c r="E11" s="147">
        <v>66888</v>
      </c>
      <c r="F11" s="147">
        <v>66471.854999999996</v>
      </c>
      <c r="G11" s="147">
        <v>72245</v>
      </c>
      <c r="H11" s="147">
        <v>71285.657999999996</v>
      </c>
      <c r="I11" s="147">
        <v>83100</v>
      </c>
      <c r="J11" s="147">
        <v>81684.548999999999</v>
      </c>
    </row>
    <row r="12" spans="2:15" ht="13.5" customHeight="1" x14ac:dyDescent="0.25">
      <c r="B12" s="143"/>
      <c r="C12" s="145">
        <v>402</v>
      </c>
      <c r="D12" s="153" t="s">
        <v>87</v>
      </c>
      <c r="E12" s="147">
        <v>26040</v>
      </c>
      <c r="F12" s="147">
        <v>25833.971000000001</v>
      </c>
      <c r="G12" s="147">
        <v>28235</v>
      </c>
      <c r="H12" s="147">
        <v>27688.754000000001</v>
      </c>
      <c r="I12" s="147">
        <v>32300</v>
      </c>
      <c r="J12" s="147">
        <v>31731.666000000001</v>
      </c>
    </row>
    <row r="13" spans="2:15" ht="13.5" customHeight="1" x14ac:dyDescent="0.25">
      <c r="B13" s="143"/>
      <c r="C13" s="145">
        <v>404</v>
      </c>
      <c r="D13" s="145" t="s">
        <v>669</v>
      </c>
      <c r="E13" s="147">
        <v>1970</v>
      </c>
      <c r="F13" s="147">
        <v>1487.9</v>
      </c>
      <c r="G13" s="147">
        <v>2200</v>
      </c>
      <c r="H13" s="147">
        <v>1747.4</v>
      </c>
      <c r="I13" s="147">
        <v>3300</v>
      </c>
      <c r="J13" s="147">
        <v>3032.95</v>
      </c>
    </row>
    <row r="14" spans="2:15" ht="13.5" customHeight="1" x14ac:dyDescent="0.25">
      <c r="B14" s="386">
        <v>42</v>
      </c>
      <c r="C14" s="387"/>
      <c r="D14" s="151" t="s">
        <v>921</v>
      </c>
      <c r="E14" s="171">
        <f t="shared" ref="E14:I14" si="2">SUM(E15:E20)</f>
        <v>15335</v>
      </c>
      <c r="F14" s="171">
        <f t="shared" si="2"/>
        <v>13390.469000000001</v>
      </c>
      <c r="G14" s="171">
        <f t="shared" si="2"/>
        <v>27971</v>
      </c>
      <c r="H14" s="171">
        <f t="shared" si="2"/>
        <v>23611.064999999995</v>
      </c>
      <c r="I14" s="171">
        <f t="shared" si="2"/>
        <v>22810</v>
      </c>
      <c r="J14" s="171">
        <f>SUM(J15:J20)</f>
        <v>22074.543000000005</v>
      </c>
    </row>
    <row r="15" spans="2:15" ht="13.5" customHeight="1" x14ac:dyDescent="0.25">
      <c r="B15" s="143"/>
      <c r="C15" s="145">
        <v>420</v>
      </c>
      <c r="D15" s="145" t="s">
        <v>671</v>
      </c>
      <c r="E15" s="147">
        <v>1730</v>
      </c>
      <c r="F15" s="147">
        <v>1582.4059999999999</v>
      </c>
      <c r="G15" s="147">
        <v>4400</v>
      </c>
      <c r="H15" s="147">
        <v>3934.9969999999998</v>
      </c>
      <c r="I15" s="147">
        <v>5780</v>
      </c>
      <c r="J15" s="147">
        <v>5225.0969999999998</v>
      </c>
    </row>
    <row r="16" spans="2:15" ht="13.5" customHeight="1" x14ac:dyDescent="0.25">
      <c r="B16" s="143"/>
      <c r="C16" s="145">
        <v>421</v>
      </c>
      <c r="D16" s="153" t="s">
        <v>672</v>
      </c>
      <c r="E16" s="147">
        <v>4550</v>
      </c>
      <c r="F16" s="147">
        <v>4021.5929999999998</v>
      </c>
      <c r="G16" s="147">
        <v>12295</v>
      </c>
      <c r="H16" s="147">
        <v>10315.484</v>
      </c>
      <c r="I16" s="147">
        <v>6800</v>
      </c>
      <c r="J16" s="147">
        <v>6791.9260000000004</v>
      </c>
    </row>
    <row r="17" spans="2:10" ht="13.5" customHeight="1" x14ac:dyDescent="0.25">
      <c r="B17" s="143"/>
      <c r="C17" s="145">
        <v>423</v>
      </c>
      <c r="D17" s="145" t="s">
        <v>673</v>
      </c>
      <c r="E17" s="147">
        <v>1142</v>
      </c>
      <c r="F17" s="147">
        <v>1141.4469999999999</v>
      </c>
      <c r="G17" s="147">
        <v>1285</v>
      </c>
      <c r="H17" s="147">
        <v>1282.9880000000001</v>
      </c>
      <c r="I17" s="147">
        <v>2000</v>
      </c>
      <c r="J17" s="147">
        <v>1973.136</v>
      </c>
    </row>
    <row r="18" spans="2:10" ht="13.5" customHeight="1" x14ac:dyDescent="0.25">
      <c r="B18" s="143"/>
      <c r="C18" s="145">
        <v>424</v>
      </c>
      <c r="D18" s="145" t="s">
        <v>674</v>
      </c>
      <c r="E18" s="147">
        <v>3223</v>
      </c>
      <c r="F18" s="147">
        <v>3016.4870000000001</v>
      </c>
      <c r="G18" s="147">
        <v>2756</v>
      </c>
      <c r="H18" s="147">
        <v>2441.7869999999998</v>
      </c>
      <c r="I18" s="147">
        <v>2500</v>
      </c>
      <c r="J18" s="147">
        <v>2497.3380000000002</v>
      </c>
    </row>
    <row r="19" spans="2:10" ht="13.5" customHeight="1" x14ac:dyDescent="0.25">
      <c r="B19" s="143"/>
      <c r="C19" s="145">
        <v>425</v>
      </c>
      <c r="D19" s="145" t="s">
        <v>675</v>
      </c>
      <c r="E19" s="147">
        <v>3375</v>
      </c>
      <c r="F19" s="147">
        <v>2418.0360000000001</v>
      </c>
      <c r="G19" s="147">
        <v>4420</v>
      </c>
      <c r="H19" s="147">
        <v>3637.6390000000001</v>
      </c>
      <c r="I19" s="147">
        <v>2900</v>
      </c>
      <c r="J19" s="147">
        <v>2899.9830000000002</v>
      </c>
    </row>
    <row r="20" spans="2:10" ht="13.5" customHeight="1" x14ac:dyDescent="0.25">
      <c r="B20" s="143"/>
      <c r="C20" s="145">
        <v>426</v>
      </c>
      <c r="D20" s="145" t="s">
        <v>676</v>
      </c>
      <c r="E20" s="147">
        <v>1315</v>
      </c>
      <c r="F20" s="147">
        <v>1210.5</v>
      </c>
      <c r="G20" s="147">
        <v>2815</v>
      </c>
      <c r="H20" s="147">
        <v>1998.17</v>
      </c>
      <c r="I20" s="147">
        <v>2830</v>
      </c>
      <c r="J20" s="147">
        <v>2687.0630000000001</v>
      </c>
    </row>
    <row r="21" spans="2:10" ht="13.5" customHeight="1" x14ac:dyDescent="0.25">
      <c r="B21" s="386">
        <v>46</v>
      </c>
      <c r="C21" s="387"/>
      <c r="D21" s="151" t="s">
        <v>922</v>
      </c>
      <c r="E21" s="264">
        <f t="shared" ref="E21:I21" si="3">E22</f>
        <v>300</v>
      </c>
      <c r="F21" s="264">
        <f t="shared" si="3"/>
        <v>291.58</v>
      </c>
      <c r="G21" s="264">
        <f t="shared" si="3"/>
        <v>1580</v>
      </c>
      <c r="H21" s="264">
        <f t="shared" si="3"/>
        <v>1303.105</v>
      </c>
      <c r="I21" s="264">
        <f t="shared" si="3"/>
        <v>700</v>
      </c>
      <c r="J21" s="264">
        <f>J22</f>
        <v>522.91099999999994</v>
      </c>
    </row>
    <row r="22" spans="2:10" ht="13.5" customHeight="1" x14ac:dyDescent="0.25">
      <c r="B22" s="143"/>
      <c r="C22" s="145">
        <v>464</v>
      </c>
      <c r="D22" s="145" t="s">
        <v>678</v>
      </c>
      <c r="E22" s="147">
        <v>300</v>
      </c>
      <c r="F22" s="147">
        <v>291.58</v>
      </c>
      <c r="G22" s="147">
        <v>1580</v>
      </c>
      <c r="H22" s="147">
        <v>1303.105</v>
      </c>
      <c r="I22" s="147">
        <v>700</v>
      </c>
      <c r="J22" s="147">
        <v>522.91099999999994</v>
      </c>
    </row>
    <row r="23" spans="2:10" ht="13.5" customHeight="1" x14ac:dyDescent="0.25">
      <c r="B23" s="386">
        <v>48</v>
      </c>
      <c r="C23" s="387"/>
      <c r="D23" s="151" t="s">
        <v>923</v>
      </c>
      <c r="E23" s="171">
        <f t="shared" ref="E23:I23" si="4">SUM(E24:E27)</f>
        <v>5762</v>
      </c>
      <c r="F23" s="171">
        <f t="shared" si="4"/>
        <v>4395.0820000000003</v>
      </c>
      <c r="G23" s="171">
        <f t="shared" si="4"/>
        <v>10614</v>
      </c>
      <c r="H23" s="171">
        <f t="shared" si="4"/>
        <v>10152.005000000001</v>
      </c>
      <c r="I23" s="171">
        <f t="shared" si="4"/>
        <v>11960</v>
      </c>
      <c r="J23" s="171">
        <f>SUM(J24:J27)</f>
        <v>8683.4850000000006</v>
      </c>
    </row>
    <row r="24" spans="2:10" ht="13.5" customHeight="1" x14ac:dyDescent="0.25">
      <c r="B24" s="143"/>
      <c r="C24" s="145">
        <v>480</v>
      </c>
      <c r="D24" s="145" t="s">
        <v>96</v>
      </c>
      <c r="E24" s="147">
        <v>4229</v>
      </c>
      <c r="F24" s="147">
        <v>2864.261</v>
      </c>
      <c r="G24" s="147">
        <v>2000</v>
      </c>
      <c r="H24" s="147">
        <v>1934.22</v>
      </c>
      <c r="I24" s="147">
        <v>5230</v>
      </c>
      <c r="J24" s="147">
        <v>5104.326</v>
      </c>
    </row>
    <row r="25" spans="2:10" ht="13.5" customHeight="1" x14ac:dyDescent="0.25">
      <c r="B25" s="188"/>
      <c r="C25" s="195">
        <v>483</v>
      </c>
      <c r="D25" s="195" t="s">
        <v>99</v>
      </c>
      <c r="E25" s="147">
        <v>673</v>
      </c>
      <c r="F25" s="147">
        <v>672.87099999999998</v>
      </c>
      <c r="G25" s="147">
        <v>500</v>
      </c>
      <c r="H25" s="147">
        <v>465.80399999999997</v>
      </c>
      <c r="I25" s="147">
        <v>3278.8</v>
      </c>
      <c r="J25" s="147">
        <v>841.47500000000002</v>
      </c>
    </row>
    <row r="26" spans="2:10" ht="13.5" customHeight="1" x14ac:dyDescent="0.25">
      <c r="B26" s="188"/>
      <c r="C26" s="195">
        <v>485</v>
      </c>
      <c r="D26" s="195" t="s">
        <v>742</v>
      </c>
      <c r="E26" s="147">
        <v>860</v>
      </c>
      <c r="F26" s="147">
        <v>857.95</v>
      </c>
      <c r="G26" s="147">
        <v>2920</v>
      </c>
      <c r="H26" s="147">
        <v>2598.127</v>
      </c>
      <c r="I26" s="147">
        <v>1380</v>
      </c>
      <c r="J26" s="147">
        <v>1370.0930000000001</v>
      </c>
    </row>
    <row r="27" spans="2:10" ht="13.5" customHeight="1" thickBot="1" x14ac:dyDescent="0.3">
      <c r="B27" s="163"/>
      <c r="C27" s="174">
        <v>486</v>
      </c>
      <c r="D27" s="174" t="s">
        <v>102</v>
      </c>
      <c r="E27" s="158">
        <v>0</v>
      </c>
      <c r="F27" s="158">
        <v>0</v>
      </c>
      <c r="G27" s="158">
        <v>5194</v>
      </c>
      <c r="H27" s="158">
        <v>5153.8540000000003</v>
      </c>
      <c r="I27" s="158">
        <v>2071.1999999999998</v>
      </c>
      <c r="J27" s="158">
        <v>1367.5909999999999</v>
      </c>
    </row>
    <row r="28" spans="2:10" ht="13.5" customHeight="1" x14ac:dyDescent="0.25">
      <c r="D28" s="159"/>
      <c r="E28" s="124">
        <f>E23+E21+E14+E10</f>
        <v>116295</v>
      </c>
      <c r="F28" s="124">
        <f>F23+F21+F14+F10</f>
        <v>111870.85699999999</v>
      </c>
      <c r="G28" s="124">
        <f t="shared" ref="G28:H28" si="5">G23+G21+G14+G10</f>
        <v>142845</v>
      </c>
      <c r="H28" s="124">
        <f t="shared" si="5"/>
        <v>135787.98699999999</v>
      </c>
      <c r="I28" s="124">
        <f t="shared" ref="I28:J28" si="6">I23+I21+I14+I10</f>
        <v>154170</v>
      </c>
      <c r="J28" s="124">
        <f t="shared" si="6"/>
        <v>147730.10399999999</v>
      </c>
    </row>
    <row r="29" spans="2:10" ht="13.5" customHeight="1" x14ac:dyDescent="0.25">
      <c r="D29" s="159"/>
      <c r="E29" s="134">
        <f t="shared" ref="E29:H29" si="7">E28-E6</f>
        <v>0</v>
      </c>
      <c r="F29" s="134">
        <f t="shared" si="7"/>
        <v>0</v>
      </c>
      <c r="G29" s="134">
        <f t="shared" si="7"/>
        <v>0</v>
      </c>
      <c r="H29" s="134">
        <f t="shared" si="7"/>
        <v>0</v>
      </c>
      <c r="I29" s="134">
        <f t="shared" ref="I29:J29" si="8">I28-I6</f>
        <v>0</v>
      </c>
      <c r="J29" s="134">
        <f t="shared" si="8"/>
        <v>0</v>
      </c>
    </row>
  </sheetData>
  <mergeCells count="8">
    <mergeCell ref="B21:C21"/>
    <mergeCell ref="B23:C23"/>
    <mergeCell ref="B4:H4"/>
    <mergeCell ref="B5:D5"/>
    <mergeCell ref="B6:D6"/>
    <mergeCell ref="B9:C9"/>
    <mergeCell ref="B10:C10"/>
    <mergeCell ref="B14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Консолидиран Буџет </vt:lpstr>
      <vt:lpstr>Економска клас.</vt:lpstr>
      <vt:lpstr>Организациона клас.</vt:lpstr>
      <vt:lpstr>Функционална клас.</vt:lpstr>
      <vt:lpstr>Владини прог.</vt:lpstr>
      <vt:lpstr>Развојни потпрог.</vt:lpstr>
      <vt:lpstr>01001</vt:lpstr>
      <vt:lpstr>02001</vt:lpstr>
      <vt:lpstr>02002</vt:lpstr>
      <vt:lpstr>02004</vt:lpstr>
      <vt:lpstr>04001</vt:lpstr>
      <vt:lpstr>04002</vt:lpstr>
      <vt:lpstr>04006</vt:lpstr>
      <vt:lpstr>04009</vt:lpstr>
      <vt:lpstr>04010</vt:lpstr>
      <vt:lpstr>05001</vt:lpstr>
      <vt:lpstr>05003</vt:lpstr>
      <vt:lpstr>05004</vt:lpstr>
      <vt:lpstr>06001</vt:lpstr>
      <vt:lpstr>07001</vt:lpstr>
      <vt:lpstr>07002</vt:lpstr>
      <vt:lpstr>08001</vt:lpstr>
      <vt:lpstr>09001</vt:lpstr>
      <vt:lpstr>09002</vt:lpstr>
      <vt:lpstr>09003</vt:lpstr>
      <vt:lpstr>09004</vt:lpstr>
      <vt:lpstr>09005</vt:lpstr>
      <vt:lpstr>09007</vt:lpstr>
      <vt:lpstr>10001</vt:lpstr>
      <vt:lpstr>10004</vt:lpstr>
      <vt:lpstr>12101</vt:lpstr>
      <vt:lpstr>13001</vt:lpstr>
      <vt:lpstr>14001</vt:lpstr>
      <vt:lpstr>14004</vt:lpstr>
      <vt:lpstr>15001</vt:lpstr>
      <vt:lpstr>16001</vt:lpstr>
      <vt:lpstr>16002</vt:lpstr>
      <vt:lpstr>16003</vt:lpstr>
      <vt:lpstr>16101</vt:lpstr>
      <vt:lpstr>17001</vt:lpstr>
      <vt:lpstr>18001</vt:lpstr>
      <vt:lpstr>18010</vt:lpstr>
      <vt:lpstr>19001</vt:lpstr>
      <vt:lpstr>19101</vt:lpstr>
      <vt:lpstr>21001</vt:lpstr>
      <vt:lpstr>26001</vt:lpstr>
      <vt:lpstr>22001</vt:lpstr>
      <vt:lpstr>28001</vt:lpstr>
      <vt:lpstr>29010</vt:lpstr>
      <vt:lpstr>31010</vt:lpstr>
      <vt:lpstr>31101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Petar Minov</dc:creator>
  <cp:lastModifiedBy>Petar Minov</cp:lastModifiedBy>
  <dcterms:created xsi:type="dcterms:W3CDTF">2024-07-31T06:14:15Z</dcterms:created>
  <dcterms:modified xsi:type="dcterms:W3CDTF">2025-04-14T06:32:22Z</dcterms:modified>
</cp:coreProperties>
</file>